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.mikushin\Desktop\"/>
    </mc:Choice>
  </mc:AlternateContent>
  <xr:revisionPtr revIDLastSave="0" documentId="13_ncr:1_{BF13ED04-5938-4BB9-B8DF-F40C03C1CA14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Ярлык" sheetId="23" r:id="rId1"/>
    <sheet name="Заявка" sheetId="13" r:id="rId2"/>
    <sheet name="Спр" sheetId="9" r:id="rId3"/>
  </sheets>
  <externalReferences>
    <externalReference r:id="rId4"/>
    <externalReference r:id="rId5"/>
    <externalReference r:id="rId6"/>
  </externalReferences>
  <definedNames>
    <definedName name="_xlnm._FilterDatabase" localSheetId="0" hidden="1">Ярлык!$A$1:$AU$1</definedName>
    <definedName name="да">Спр!$A$91:$A$94</definedName>
    <definedName name="Куда_везем">Спр!$A$2:$A$52</definedName>
    <definedName name="_xlnm.Print_Area" localSheetId="1">Заявка!$D$1:$AH$36</definedName>
    <definedName name="_xlnm.Print_Area" localSheetId="0">Ярлык!$D$2:$AE$864</definedName>
    <definedName name="Откуда">Спр!$B$2:$B$32</definedName>
    <definedName name="ПРР">[1]Спр!$A$81:$A$82</definedName>
    <definedName name="ПРР1">Спр!$A$91:$A$94</definedName>
    <definedName name="Пункт_выдачи_заказов">[2]ПВЗ!$B$2:$B$19</definedName>
    <definedName name="Тип_доставки" localSheetId="1">Спр!$A$57:$A$58</definedName>
    <definedName name="Тип_печати">Спр!$A$87:$A$88</definedName>
    <definedName name="упаковка">Спр!$A$62:$A$65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30" i="13" l="1"/>
  <c r="AE30" i="13"/>
  <c r="AC30" i="13"/>
  <c r="D29" i="13"/>
  <c r="C29" i="13"/>
  <c r="D28" i="13"/>
  <c r="C28" i="13"/>
  <c r="D27" i="13"/>
  <c r="C27" i="13"/>
  <c r="D26" i="13"/>
  <c r="C26" i="13"/>
  <c r="D25" i="13"/>
  <c r="C25" i="13"/>
  <c r="D24" i="13"/>
  <c r="C24" i="13"/>
  <c r="D23" i="13"/>
  <c r="C23" i="13"/>
  <c r="D22" i="13"/>
  <c r="C22" i="13"/>
  <c r="D21" i="13"/>
  <c r="C21" i="13"/>
  <c r="D20" i="13"/>
  <c r="C20" i="13"/>
  <c r="D19" i="13"/>
  <c r="C19" i="13"/>
  <c r="D18" i="13"/>
  <c r="C18" i="13"/>
  <c r="D17" i="13"/>
  <c r="C17" i="13"/>
  <c r="A17" i="13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E16" i="13"/>
  <c r="C16" i="13"/>
  <c r="X860" i="23"/>
  <c r="X857" i="23"/>
  <c r="X856" i="23"/>
  <c r="X844" i="23"/>
  <c r="X841" i="23"/>
  <c r="X840" i="23"/>
  <c r="X828" i="23"/>
  <c r="X825" i="23"/>
  <c r="X824" i="23"/>
  <c r="X812" i="23"/>
  <c r="X809" i="23"/>
  <c r="X808" i="23"/>
  <c r="X796" i="23"/>
  <c r="X793" i="23"/>
  <c r="X792" i="23"/>
  <c r="X780" i="23"/>
  <c r="X777" i="23"/>
  <c r="X776" i="23"/>
  <c r="X764" i="23"/>
  <c r="X761" i="23"/>
  <c r="X760" i="23"/>
  <c r="X748" i="23"/>
  <c r="X745" i="23"/>
  <c r="X744" i="23"/>
  <c r="X732" i="23"/>
  <c r="X729" i="23"/>
  <c r="X728" i="23"/>
  <c r="X716" i="23"/>
  <c r="X713" i="23"/>
  <c r="X712" i="23"/>
  <c r="X700" i="23"/>
  <c r="X697" i="23"/>
  <c r="X696" i="23"/>
  <c r="X684" i="23"/>
  <c r="X681" i="23"/>
  <c r="X680" i="23"/>
  <c r="X668" i="23"/>
  <c r="X665" i="23"/>
  <c r="X664" i="23"/>
  <c r="X652" i="23"/>
  <c r="X649" i="23"/>
  <c r="X648" i="23"/>
  <c r="X636" i="23"/>
  <c r="X633" i="23"/>
  <c r="X632" i="23"/>
  <c r="X620" i="23"/>
  <c r="X617" i="23"/>
  <c r="X616" i="23"/>
  <c r="X604" i="23"/>
  <c r="X601" i="23"/>
  <c r="X600" i="23"/>
  <c r="X588" i="23"/>
  <c r="X585" i="23"/>
  <c r="X584" i="23"/>
  <c r="X572" i="23"/>
  <c r="X569" i="23"/>
  <c r="X568" i="23"/>
  <c r="X556" i="23"/>
  <c r="X553" i="23"/>
  <c r="X552" i="23"/>
  <c r="X540" i="23"/>
  <c r="X537" i="23"/>
  <c r="X536" i="23"/>
  <c r="X524" i="23"/>
  <c r="X521" i="23"/>
  <c r="X520" i="23"/>
  <c r="X508" i="23"/>
  <c r="X505" i="23"/>
  <c r="X504" i="23"/>
  <c r="X492" i="23"/>
  <c r="X489" i="23"/>
  <c r="X488" i="23"/>
  <c r="X476" i="23"/>
  <c r="X473" i="23"/>
  <c r="X472" i="23"/>
  <c r="X460" i="23"/>
  <c r="X457" i="23"/>
  <c r="X456" i="23"/>
  <c r="X444" i="23"/>
  <c r="X441" i="23"/>
  <c r="X440" i="23"/>
  <c r="X428" i="23"/>
  <c r="X425" i="23"/>
  <c r="X424" i="23"/>
  <c r="X412" i="23"/>
  <c r="X409" i="23"/>
  <c r="X408" i="23"/>
  <c r="X396" i="23"/>
  <c r="X393" i="23"/>
  <c r="X392" i="23"/>
  <c r="X380" i="23"/>
  <c r="X377" i="23"/>
  <c r="X376" i="23"/>
  <c r="X364" i="23"/>
  <c r="X361" i="23"/>
  <c r="X360" i="23"/>
  <c r="X348" i="23"/>
  <c r="X345" i="23"/>
  <c r="X344" i="23"/>
  <c r="X332" i="23"/>
  <c r="X329" i="23"/>
  <c r="X328" i="23"/>
  <c r="X316" i="23"/>
  <c r="X313" i="23"/>
  <c r="X312" i="23"/>
  <c r="X300" i="23"/>
  <c r="X297" i="23"/>
  <c r="X296" i="23"/>
  <c r="X284" i="23"/>
  <c r="X281" i="23"/>
  <c r="X280" i="23"/>
  <c r="X268" i="23"/>
  <c r="X265" i="23"/>
  <c r="X264" i="23"/>
  <c r="X252" i="23"/>
  <c r="X249" i="23"/>
  <c r="X248" i="23"/>
  <c r="X236" i="23"/>
  <c r="X233" i="23"/>
  <c r="X232" i="23"/>
  <c r="X220" i="23"/>
  <c r="X217" i="23"/>
  <c r="X216" i="23"/>
  <c r="X204" i="23"/>
  <c r="X201" i="23"/>
  <c r="X200" i="23"/>
  <c r="X188" i="23"/>
  <c r="X185" i="23"/>
  <c r="X184" i="23"/>
  <c r="X172" i="23"/>
  <c r="X169" i="23"/>
  <c r="X168" i="23"/>
  <c r="X156" i="23"/>
  <c r="X153" i="23"/>
  <c r="X152" i="23"/>
  <c r="X140" i="23"/>
  <c r="X137" i="23"/>
  <c r="X136" i="23"/>
  <c r="X124" i="23"/>
  <c r="X121" i="23"/>
  <c r="X120" i="23"/>
  <c r="X108" i="23"/>
  <c r="X105" i="23"/>
  <c r="X104" i="23"/>
  <c r="X92" i="23"/>
  <c r="X89" i="23"/>
  <c r="X88" i="23"/>
  <c r="X76" i="23"/>
  <c r="X73" i="23"/>
  <c r="X72" i="23"/>
  <c r="X60" i="23"/>
  <c r="X57" i="23"/>
  <c r="X56" i="23"/>
  <c r="X44" i="23"/>
  <c r="X41" i="23"/>
  <c r="X40" i="23"/>
  <c r="X28" i="23"/>
  <c r="X25" i="23"/>
  <c r="X24" i="23"/>
  <c r="X12" i="23"/>
  <c r="X9" i="23"/>
  <c r="X8" i="23"/>
  <c r="I861" i="23"/>
  <c r="I845" i="23"/>
  <c r="I829" i="23"/>
  <c r="I813" i="23"/>
  <c r="I797" i="23"/>
  <c r="I781" i="23"/>
  <c r="I765" i="23"/>
  <c r="I749" i="23"/>
  <c r="I733" i="23"/>
  <c r="I717" i="23"/>
  <c r="I701" i="23"/>
  <c r="I685" i="23"/>
  <c r="I669" i="23"/>
  <c r="I653" i="23"/>
  <c r="I637" i="23"/>
  <c r="I621" i="23"/>
  <c r="I605" i="23"/>
  <c r="I589" i="23"/>
  <c r="I573" i="23"/>
  <c r="I557" i="23"/>
  <c r="I541" i="23"/>
  <c r="I525" i="23"/>
  <c r="I509" i="23"/>
  <c r="I493" i="23"/>
  <c r="I477" i="23"/>
  <c r="I461" i="23"/>
  <c r="I445" i="23"/>
  <c r="I429" i="23"/>
  <c r="I413" i="23"/>
  <c r="I397" i="23"/>
  <c r="I381" i="23"/>
  <c r="I365" i="23"/>
  <c r="I349" i="23"/>
  <c r="I333" i="23"/>
  <c r="I317" i="23"/>
  <c r="I301" i="23"/>
  <c r="I285" i="23"/>
  <c r="I269" i="23"/>
  <c r="I253" i="23"/>
  <c r="I237" i="23"/>
  <c r="I221" i="23"/>
  <c r="I205" i="23"/>
  <c r="I189" i="23"/>
  <c r="I173" i="23"/>
  <c r="I157" i="23"/>
  <c r="I141" i="23"/>
  <c r="I125" i="23"/>
  <c r="I109" i="23"/>
  <c r="I93" i="23"/>
  <c r="I77" i="23"/>
  <c r="I61" i="23"/>
  <c r="I45" i="23"/>
  <c r="I29" i="23"/>
  <c r="I13" i="23"/>
  <c r="C3" i="23"/>
  <c r="C4" i="23" s="1"/>
  <c r="C5" i="23" s="1"/>
  <c r="F16" i="13"/>
  <c r="G16" i="13" s="1"/>
  <c r="H16" i="13" s="1"/>
  <c r="I16" i="13" s="1"/>
  <c r="J16" i="13" s="1"/>
  <c r="K16" i="13" s="1"/>
  <c r="L16" i="13" s="1"/>
  <c r="M16" i="13" s="1"/>
  <c r="N16" i="13" s="1"/>
  <c r="O16" i="13" s="1"/>
  <c r="P16" i="13" s="1"/>
  <c r="Q16" i="13" s="1"/>
  <c r="R16" i="13" s="1"/>
  <c r="S16" i="13" s="1"/>
  <c r="T16" i="13" s="1"/>
  <c r="U16" i="13" s="1"/>
  <c r="V16" i="13" s="1"/>
  <c r="W16" i="13" s="1"/>
  <c r="X16" i="13" s="1"/>
  <c r="Y16" i="13" s="1"/>
  <c r="Z16" i="13" s="1"/>
  <c r="AA16" i="13" s="1"/>
  <c r="AB16" i="13" s="1"/>
  <c r="AC16" i="13" s="1"/>
  <c r="AD16" i="13" s="1"/>
  <c r="AE16" i="13" s="1"/>
  <c r="AF16" i="13" s="1"/>
  <c r="AG16" i="13" s="1"/>
  <c r="AH16" i="13" s="1"/>
  <c r="B17" i="13" l="1"/>
  <c r="B18" i="13" s="1"/>
  <c r="B19" i="13" s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C6" i="23"/>
  <c r="B16" i="13"/>
  <c r="A16" i="13" s="1"/>
  <c r="B2" i="23" l="1"/>
  <c r="A2" i="23" s="1"/>
  <c r="J3" i="23" s="1"/>
  <c r="B4" i="23"/>
  <c r="A4" i="23" s="1"/>
  <c r="B3" i="23"/>
  <c r="A3" i="23" s="1"/>
  <c r="C7" i="23"/>
  <c r="B6" i="23"/>
  <c r="A6" i="23" s="1"/>
  <c r="B5" i="23"/>
  <c r="A5" i="23" s="1"/>
  <c r="J6" i="23" s="1"/>
  <c r="B7" i="23" l="1"/>
  <c r="A7" i="23" s="1"/>
  <c r="C8" i="23"/>
  <c r="B8" i="23" l="1"/>
  <c r="A8" i="23" s="1"/>
  <c r="C9" i="23"/>
  <c r="C10" i="23" l="1"/>
  <c r="B9" i="23"/>
  <c r="A9" i="23" s="1"/>
  <c r="C11" i="23" l="1"/>
  <c r="B10" i="23"/>
  <c r="A10" i="23" s="1"/>
  <c r="O9" i="23"/>
  <c r="J9" i="23"/>
  <c r="C12" i="23" l="1"/>
  <c r="B11" i="23"/>
  <c r="A11" i="23" s="1"/>
  <c r="J11" i="23" s="1"/>
  <c r="B12" i="23" l="1"/>
  <c r="A12" i="23" s="1"/>
  <c r="C13" i="23"/>
  <c r="C14" i="23" l="1"/>
  <c r="B13" i="23"/>
  <c r="A13" i="23" s="1"/>
  <c r="C15" i="23" l="1"/>
  <c r="B14" i="23"/>
  <c r="A14" i="23" s="1"/>
  <c r="B15" i="23" l="1"/>
  <c r="A15" i="23" s="1"/>
  <c r="C16" i="23"/>
  <c r="B16" i="23" l="1"/>
  <c r="A16" i="23" s="1"/>
  <c r="C17" i="23"/>
  <c r="C18" i="23" l="1"/>
  <c r="B17" i="23"/>
  <c r="A17" i="23" s="1"/>
  <c r="C19" i="23" l="1"/>
  <c r="B18" i="23"/>
  <c r="A18" i="23" s="1"/>
  <c r="J19" i="23" s="1"/>
  <c r="C20" i="23" l="1"/>
  <c r="B19" i="23"/>
  <c r="A19" i="23" s="1"/>
  <c r="C21" i="23" l="1"/>
  <c r="B20" i="23"/>
  <c r="A20" i="23" s="1"/>
  <c r="C22" i="23" l="1"/>
  <c r="B21" i="23"/>
  <c r="A21" i="23" s="1"/>
  <c r="J22" i="23" s="1"/>
  <c r="C23" i="23" l="1"/>
  <c r="B22" i="23"/>
  <c r="A22" i="23" s="1"/>
  <c r="C24" i="23" l="1"/>
  <c r="B23" i="23"/>
  <c r="A23" i="23" s="1"/>
  <c r="B24" i="23" l="1"/>
  <c r="A24" i="23" s="1"/>
  <c r="C25" i="23"/>
  <c r="C26" i="23" l="1"/>
  <c r="B25" i="23"/>
  <c r="A25" i="23" s="1"/>
  <c r="C27" i="23" l="1"/>
  <c r="B26" i="23"/>
  <c r="A26" i="23" s="1"/>
  <c r="J25" i="23"/>
  <c r="O25" i="23"/>
  <c r="C28" i="23" l="1"/>
  <c r="B27" i="23"/>
  <c r="A27" i="23" s="1"/>
  <c r="J27" i="23" s="1"/>
  <c r="C29" i="23" l="1"/>
  <c r="B28" i="23"/>
  <c r="A28" i="23" s="1"/>
  <c r="C30" i="23" l="1"/>
  <c r="B29" i="23"/>
  <c r="A29" i="23" s="1"/>
  <c r="C31" i="23" l="1"/>
  <c r="B30" i="23"/>
  <c r="A30" i="23" s="1"/>
  <c r="C32" i="23" l="1"/>
  <c r="B31" i="23"/>
  <c r="A31" i="23" s="1"/>
  <c r="B32" i="23" l="1"/>
  <c r="A32" i="23" s="1"/>
  <c r="C33" i="23"/>
  <c r="C34" i="23" l="1"/>
  <c r="B33" i="23"/>
  <c r="A33" i="23" s="1"/>
  <c r="C35" i="23" l="1"/>
  <c r="B34" i="23"/>
  <c r="A34" i="23" s="1"/>
  <c r="J35" i="23" s="1"/>
  <c r="C36" i="23" l="1"/>
  <c r="B35" i="23"/>
  <c r="A35" i="23" s="1"/>
  <c r="B36" i="23" l="1"/>
  <c r="A36" i="23" s="1"/>
  <c r="C37" i="23"/>
  <c r="C38" i="23" l="1"/>
  <c r="B37" i="23"/>
  <c r="A37" i="23" s="1"/>
  <c r="J38" i="23" s="1"/>
  <c r="C39" i="23" l="1"/>
  <c r="B38" i="23"/>
  <c r="A38" i="23" s="1"/>
  <c r="B39" i="23" l="1"/>
  <c r="A39" i="23" s="1"/>
  <c r="C40" i="23"/>
  <c r="C41" i="23" l="1"/>
  <c r="B40" i="23"/>
  <c r="A40" i="23" s="1"/>
  <c r="C42" i="23" l="1"/>
  <c r="B41" i="23"/>
  <c r="A41" i="23" s="1"/>
  <c r="C43" i="23" l="1"/>
  <c r="B42" i="23"/>
  <c r="A42" i="23" s="1"/>
  <c r="O41" i="23"/>
  <c r="J41" i="23"/>
  <c r="C44" i="23" l="1"/>
  <c r="B43" i="23"/>
  <c r="A43" i="23" s="1"/>
  <c r="J43" i="23" s="1"/>
  <c r="C45" i="23" l="1"/>
  <c r="B44" i="23"/>
  <c r="A44" i="23" s="1"/>
  <c r="C46" i="23" l="1"/>
  <c r="B45" i="23"/>
  <c r="A45" i="23" s="1"/>
  <c r="C47" i="23" l="1"/>
  <c r="B46" i="23"/>
  <c r="A46" i="23" s="1"/>
  <c r="C48" i="23" l="1"/>
  <c r="B47" i="23"/>
  <c r="A47" i="23" s="1"/>
  <c r="C49" i="23" l="1"/>
  <c r="B48" i="23"/>
  <c r="A48" i="23" s="1"/>
  <c r="C50" i="23" l="1"/>
  <c r="B49" i="23"/>
  <c r="A49" i="23" s="1"/>
  <c r="C51" i="23" l="1"/>
  <c r="B50" i="23"/>
  <c r="A50" i="23" s="1"/>
  <c r="J51" i="23" s="1"/>
  <c r="C52" i="23" l="1"/>
  <c r="B51" i="23"/>
  <c r="A51" i="23" s="1"/>
  <c r="C53" i="23" l="1"/>
  <c r="B52" i="23"/>
  <c r="A52" i="23" s="1"/>
  <c r="C54" i="23" l="1"/>
  <c r="B53" i="23"/>
  <c r="A53" i="23" s="1"/>
  <c r="J54" i="23" s="1"/>
  <c r="C55" i="23" l="1"/>
  <c r="B54" i="23"/>
  <c r="A54" i="23" s="1"/>
  <c r="C56" i="23" l="1"/>
  <c r="B55" i="23"/>
  <c r="A55" i="23" s="1"/>
  <c r="C57" i="23" l="1"/>
  <c r="B56" i="23"/>
  <c r="A56" i="23" s="1"/>
  <c r="C58" i="23" l="1"/>
  <c r="B57" i="23"/>
  <c r="A57" i="23" s="1"/>
  <c r="C59" i="23" l="1"/>
  <c r="B58" i="23"/>
  <c r="A58" i="23" s="1"/>
  <c r="J57" i="23"/>
  <c r="O57" i="23"/>
  <c r="C60" i="23" l="1"/>
  <c r="B59" i="23"/>
  <c r="A59" i="23" s="1"/>
  <c r="J59" i="23" s="1"/>
  <c r="C61" i="23" l="1"/>
  <c r="B60" i="23"/>
  <c r="A60" i="23" s="1"/>
  <c r="C62" i="23" l="1"/>
  <c r="B61" i="23"/>
  <c r="A61" i="23" s="1"/>
  <c r="C63" i="23" l="1"/>
  <c r="B62" i="23"/>
  <c r="A62" i="23" s="1"/>
  <c r="C64" i="23" l="1"/>
  <c r="B63" i="23"/>
  <c r="A63" i="23" s="1"/>
  <c r="B64" i="23" l="1"/>
  <c r="A64" i="23" s="1"/>
  <c r="C65" i="23"/>
  <c r="C66" i="23" l="1"/>
  <c r="B65" i="23"/>
  <c r="A65" i="23" s="1"/>
  <c r="C67" i="23" l="1"/>
  <c r="B66" i="23"/>
  <c r="A66" i="23" s="1"/>
  <c r="J67" i="23" s="1"/>
  <c r="C68" i="23" l="1"/>
  <c r="B67" i="23"/>
  <c r="A67" i="23" s="1"/>
  <c r="B68" i="23" l="1"/>
  <c r="A68" i="23" s="1"/>
  <c r="C69" i="23"/>
  <c r="C70" i="23" l="1"/>
  <c r="B69" i="23"/>
  <c r="A69" i="23" s="1"/>
  <c r="J70" i="23" s="1"/>
  <c r="C71" i="23" l="1"/>
  <c r="B70" i="23"/>
  <c r="A70" i="23" s="1"/>
  <c r="B71" i="23" l="1"/>
  <c r="A71" i="23" s="1"/>
  <c r="C72" i="23"/>
  <c r="C73" i="23" l="1"/>
  <c r="B72" i="23"/>
  <c r="A72" i="23" s="1"/>
  <c r="C74" i="23" l="1"/>
  <c r="B73" i="23"/>
  <c r="A73" i="23" s="1"/>
  <c r="C75" i="23" l="1"/>
  <c r="B74" i="23"/>
  <c r="A74" i="23" s="1"/>
  <c r="J73" i="23"/>
  <c r="O73" i="23"/>
  <c r="C76" i="23" l="1"/>
  <c r="B75" i="23"/>
  <c r="A75" i="23" s="1"/>
  <c r="J75" i="23" s="1"/>
  <c r="C77" i="23" l="1"/>
  <c r="B76" i="23"/>
  <c r="A76" i="23" s="1"/>
  <c r="C78" i="23" l="1"/>
  <c r="B77" i="23"/>
  <c r="A77" i="23" s="1"/>
  <c r="C79" i="23" l="1"/>
  <c r="B78" i="23"/>
  <c r="A78" i="23" s="1"/>
  <c r="C80" i="23" l="1"/>
  <c r="B79" i="23"/>
  <c r="A79" i="23" s="1"/>
  <c r="C81" i="23" l="1"/>
  <c r="B80" i="23"/>
  <c r="A80" i="23" s="1"/>
  <c r="C82" i="23" l="1"/>
  <c r="B81" i="23"/>
  <c r="A81" i="23" s="1"/>
  <c r="C83" i="23" l="1"/>
  <c r="B82" i="23"/>
  <c r="A82" i="23" s="1"/>
  <c r="J83" i="23" s="1"/>
  <c r="C84" i="23" l="1"/>
  <c r="B83" i="23"/>
  <c r="A83" i="23" s="1"/>
  <c r="B84" i="23" l="1"/>
  <c r="A84" i="23" s="1"/>
  <c r="C85" i="23"/>
  <c r="C86" i="23" l="1"/>
  <c r="B85" i="23"/>
  <c r="A85" i="23" s="1"/>
  <c r="J86" i="23" s="1"/>
  <c r="C87" i="23" l="1"/>
  <c r="B86" i="23"/>
  <c r="A86" i="23" s="1"/>
  <c r="C88" i="23" l="1"/>
  <c r="B87" i="23"/>
  <c r="A87" i="23" s="1"/>
  <c r="C89" i="23" l="1"/>
  <c r="B88" i="23"/>
  <c r="A88" i="23" s="1"/>
  <c r="C90" i="23" l="1"/>
  <c r="B89" i="23"/>
  <c r="A89" i="23" s="1"/>
  <c r="C91" i="23" l="1"/>
  <c r="B90" i="23"/>
  <c r="A90" i="23" s="1"/>
  <c r="O89" i="23"/>
  <c r="J89" i="23"/>
  <c r="C92" i="23" l="1"/>
  <c r="B91" i="23"/>
  <c r="A91" i="23" s="1"/>
  <c r="J91" i="23" s="1"/>
  <c r="C93" i="23" l="1"/>
  <c r="B92" i="23"/>
  <c r="A92" i="23" s="1"/>
  <c r="C94" i="23" l="1"/>
  <c r="B93" i="23"/>
  <c r="A93" i="23" s="1"/>
  <c r="C95" i="23" l="1"/>
  <c r="B94" i="23"/>
  <c r="A94" i="23" s="1"/>
  <c r="C96" i="23" l="1"/>
  <c r="B95" i="23"/>
  <c r="A95" i="23" s="1"/>
  <c r="B96" i="23" l="1"/>
  <c r="A96" i="23" s="1"/>
  <c r="C97" i="23"/>
  <c r="C98" i="23" l="1"/>
  <c r="B97" i="23"/>
  <c r="A97" i="23" s="1"/>
  <c r="C99" i="23" l="1"/>
  <c r="B98" i="23"/>
  <c r="A98" i="23" s="1"/>
  <c r="J99" i="23" s="1"/>
  <c r="C100" i="23" l="1"/>
  <c r="B99" i="23"/>
  <c r="A99" i="23" s="1"/>
  <c r="B100" i="23" l="1"/>
  <c r="A100" i="23" s="1"/>
  <c r="C101" i="23"/>
  <c r="C102" i="23" l="1"/>
  <c r="B101" i="23"/>
  <c r="A101" i="23" s="1"/>
  <c r="J102" i="23" s="1"/>
  <c r="C103" i="23" l="1"/>
  <c r="B102" i="23"/>
  <c r="A102" i="23" s="1"/>
  <c r="C104" i="23" l="1"/>
  <c r="B103" i="23"/>
  <c r="A103" i="23" s="1"/>
  <c r="B104" i="23" l="1"/>
  <c r="A104" i="23" s="1"/>
  <c r="C105" i="23"/>
  <c r="C106" i="23" l="1"/>
  <c r="B105" i="23"/>
  <c r="A105" i="23" s="1"/>
  <c r="C107" i="23" l="1"/>
  <c r="B106" i="23"/>
  <c r="A106" i="23" s="1"/>
  <c r="O105" i="23"/>
  <c r="J105" i="23"/>
  <c r="C108" i="23" l="1"/>
  <c r="B107" i="23"/>
  <c r="A107" i="23" s="1"/>
  <c r="J107" i="23" s="1"/>
  <c r="C109" i="23" l="1"/>
  <c r="B108" i="23"/>
  <c r="A108" i="23" s="1"/>
  <c r="C110" i="23" l="1"/>
  <c r="B109" i="23"/>
  <c r="A109" i="23" s="1"/>
  <c r="C111" i="23" l="1"/>
  <c r="B110" i="23"/>
  <c r="A110" i="23" s="1"/>
  <c r="C112" i="23" l="1"/>
  <c r="B111" i="23"/>
  <c r="A111" i="23" s="1"/>
  <c r="C113" i="23" l="1"/>
  <c r="B112" i="23"/>
  <c r="A112" i="23" s="1"/>
  <c r="C114" i="23" l="1"/>
  <c r="B113" i="23"/>
  <c r="A113" i="23" s="1"/>
  <c r="C115" i="23" l="1"/>
  <c r="B114" i="23"/>
  <c r="A114" i="23" s="1"/>
  <c r="J115" i="23" s="1"/>
  <c r="C116" i="23" l="1"/>
  <c r="B115" i="23"/>
  <c r="A115" i="23" s="1"/>
  <c r="B116" i="23" l="1"/>
  <c r="A116" i="23" s="1"/>
  <c r="C117" i="23"/>
  <c r="C118" i="23" l="1"/>
  <c r="B117" i="23"/>
  <c r="A117" i="23" s="1"/>
  <c r="J118" i="23" s="1"/>
  <c r="C119" i="23" l="1"/>
  <c r="B118" i="23"/>
  <c r="A118" i="23" s="1"/>
  <c r="C120" i="23" l="1"/>
  <c r="B119" i="23"/>
  <c r="A119" i="23" s="1"/>
  <c r="B120" i="23" l="1"/>
  <c r="A120" i="23" s="1"/>
  <c r="C121" i="23"/>
  <c r="C122" i="23" l="1"/>
  <c r="B121" i="23"/>
  <c r="A121" i="23" s="1"/>
  <c r="C123" i="23" l="1"/>
  <c r="B122" i="23"/>
  <c r="A122" i="23" s="1"/>
  <c r="O121" i="23"/>
  <c r="J121" i="23"/>
  <c r="C124" i="23" l="1"/>
  <c r="B123" i="23"/>
  <c r="A123" i="23" s="1"/>
  <c r="J123" i="23" s="1"/>
  <c r="B124" i="23" l="1"/>
  <c r="A124" i="23" s="1"/>
  <c r="C125" i="23"/>
  <c r="C126" i="23" l="1"/>
  <c r="B125" i="23"/>
  <c r="A125" i="23" s="1"/>
  <c r="C127" i="23" l="1"/>
  <c r="B126" i="23"/>
  <c r="A126" i="23" s="1"/>
  <c r="C128" i="23" l="1"/>
  <c r="B127" i="23"/>
  <c r="A127" i="23" s="1"/>
  <c r="C129" i="23" l="1"/>
  <c r="B128" i="23"/>
  <c r="A128" i="23" s="1"/>
  <c r="C130" i="23" l="1"/>
  <c r="B129" i="23"/>
  <c r="A129" i="23" s="1"/>
  <c r="C131" i="23" l="1"/>
  <c r="B130" i="23"/>
  <c r="A130" i="23" s="1"/>
  <c r="J131" i="23" s="1"/>
  <c r="C132" i="23" l="1"/>
  <c r="B131" i="23"/>
  <c r="A131" i="23" s="1"/>
  <c r="C133" i="23" l="1"/>
  <c r="B132" i="23"/>
  <c r="A132" i="23" s="1"/>
  <c r="C134" i="23" l="1"/>
  <c r="B133" i="23"/>
  <c r="A133" i="23" s="1"/>
  <c r="J134" i="23" s="1"/>
  <c r="C135" i="23" l="1"/>
  <c r="B134" i="23"/>
  <c r="A134" i="23" s="1"/>
  <c r="C136" i="23" l="1"/>
  <c r="B135" i="23"/>
  <c r="A135" i="23" s="1"/>
  <c r="B136" i="23" l="1"/>
  <c r="A136" i="23" s="1"/>
  <c r="C137" i="23"/>
  <c r="C138" i="23" l="1"/>
  <c r="B137" i="23"/>
  <c r="A137" i="23" s="1"/>
  <c r="C139" i="23" l="1"/>
  <c r="B138" i="23"/>
  <c r="A138" i="23" s="1"/>
  <c r="O137" i="23"/>
  <c r="J137" i="23"/>
  <c r="C140" i="23" l="1"/>
  <c r="B139" i="23"/>
  <c r="A139" i="23" s="1"/>
  <c r="J139" i="23" s="1"/>
  <c r="C141" i="23" l="1"/>
  <c r="B140" i="23"/>
  <c r="A140" i="23" s="1"/>
  <c r="C142" i="23" l="1"/>
  <c r="B141" i="23"/>
  <c r="A141" i="23" s="1"/>
  <c r="C143" i="23" l="1"/>
  <c r="B142" i="23"/>
  <c r="A142" i="23" s="1"/>
  <c r="C144" i="23" l="1"/>
  <c r="B143" i="23"/>
  <c r="A143" i="23" s="1"/>
  <c r="B144" i="23" l="1"/>
  <c r="A144" i="23" s="1"/>
  <c r="C145" i="23"/>
  <c r="C146" i="23" l="1"/>
  <c r="B145" i="23"/>
  <c r="A145" i="23" s="1"/>
  <c r="C147" i="23" l="1"/>
  <c r="B146" i="23"/>
  <c r="A146" i="23" s="1"/>
  <c r="J147" i="23" s="1"/>
  <c r="B147" i="23" l="1"/>
  <c r="A147" i="23" s="1"/>
  <c r="C148" i="23"/>
  <c r="C149" i="23" l="1"/>
  <c r="B148" i="23"/>
  <c r="A148" i="23" s="1"/>
  <c r="C150" i="23" l="1"/>
  <c r="B149" i="23"/>
  <c r="A149" i="23" s="1"/>
  <c r="J150" i="23" s="1"/>
  <c r="C151" i="23" l="1"/>
  <c r="B150" i="23"/>
  <c r="A150" i="23" s="1"/>
  <c r="C152" i="23" l="1"/>
  <c r="B151" i="23"/>
  <c r="A151" i="23" s="1"/>
  <c r="B152" i="23" l="1"/>
  <c r="A152" i="23" s="1"/>
  <c r="C153" i="23"/>
  <c r="C154" i="23" l="1"/>
  <c r="B153" i="23"/>
  <c r="A153" i="23" s="1"/>
  <c r="C155" i="23" l="1"/>
  <c r="B154" i="23"/>
  <c r="A154" i="23" s="1"/>
  <c r="O153" i="23"/>
  <c r="J153" i="23"/>
  <c r="C156" i="23" l="1"/>
  <c r="B155" i="23"/>
  <c r="A155" i="23" s="1"/>
  <c r="J155" i="23" s="1"/>
  <c r="C157" i="23" l="1"/>
  <c r="B156" i="23"/>
  <c r="A156" i="23" s="1"/>
  <c r="C158" i="23" l="1"/>
  <c r="B157" i="23"/>
  <c r="A157" i="23" s="1"/>
  <c r="C159" i="23" l="1"/>
  <c r="B158" i="23"/>
  <c r="A158" i="23" s="1"/>
  <c r="C160" i="23" l="1"/>
  <c r="B159" i="23"/>
  <c r="A159" i="23" s="1"/>
  <c r="B160" i="23" l="1"/>
  <c r="A160" i="23" s="1"/>
  <c r="C161" i="23"/>
  <c r="C162" i="23" l="1"/>
  <c r="B161" i="23"/>
  <c r="A161" i="23" s="1"/>
  <c r="C163" i="23" l="1"/>
  <c r="B162" i="23"/>
  <c r="A162" i="23" s="1"/>
  <c r="J163" i="23" s="1"/>
  <c r="C164" i="23" l="1"/>
  <c r="B163" i="23"/>
  <c r="A163" i="23" s="1"/>
  <c r="B164" i="23" l="1"/>
  <c r="A164" i="23" s="1"/>
  <c r="C165" i="23"/>
  <c r="C166" i="23" l="1"/>
  <c r="B165" i="23"/>
  <c r="A165" i="23" s="1"/>
  <c r="J166" i="23" s="1"/>
  <c r="C167" i="23" l="1"/>
  <c r="B166" i="23"/>
  <c r="A166" i="23" s="1"/>
  <c r="C168" i="23" l="1"/>
  <c r="B167" i="23"/>
  <c r="A167" i="23" s="1"/>
  <c r="C169" i="23" l="1"/>
  <c r="B168" i="23"/>
  <c r="A168" i="23" s="1"/>
  <c r="C170" i="23" l="1"/>
  <c r="B169" i="23"/>
  <c r="A169" i="23" s="1"/>
  <c r="C171" i="23" l="1"/>
  <c r="B170" i="23"/>
  <c r="A170" i="23" s="1"/>
  <c r="J169" i="23"/>
  <c r="O169" i="23"/>
  <c r="C172" i="23" l="1"/>
  <c r="B171" i="23"/>
  <c r="A171" i="23" s="1"/>
  <c r="J171" i="23" s="1"/>
  <c r="B172" i="23" l="1"/>
  <c r="A172" i="23" s="1"/>
  <c r="C173" i="23"/>
  <c r="C174" i="23" l="1"/>
  <c r="B173" i="23"/>
  <c r="A173" i="23" s="1"/>
  <c r="C175" i="23" l="1"/>
  <c r="B174" i="23"/>
  <c r="A174" i="23" s="1"/>
  <c r="C176" i="23" l="1"/>
  <c r="B175" i="23"/>
  <c r="A175" i="23" s="1"/>
  <c r="B176" i="23" l="1"/>
  <c r="A176" i="23" s="1"/>
  <c r="C177" i="23"/>
  <c r="C178" i="23" l="1"/>
  <c r="B177" i="23"/>
  <c r="A177" i="23" s="1"/>
  <c r="C179" i="23" l="1"/>
  <c r="B178" i="23"/>
  <c r="A178" i="23" s="1"/>
  <c r="J179" i="23" s="1"/>
  <c r="C180" i="23" l="1"/>
  <c r="B179" i="23"/>
  <c r="A179" i="23" s="1"/>
  <c r="B180" i="23" l="1"/>
  <c r="A180" i="23" s="1"/>
  <c r="C181" i="23"/>
  <c r="C182" i="23" l="1"/>
  <c r="B181" i="23"/>
  <c r="A181" i="23" s="1"/>
  <c r="J182" i="23" s="1"/>
  <c r="C183" i="23" l="1"/>
  <c r="B182" i="23"/>
  <c r="A182" i="23" s="1"/>
  <c r="B183" i="23" l="1"/>
  <c r="A183" i="23" s="1"/>
  <c r="C184" i="23"/>
  <c r="C185" i="23" l="1"/>
  <c r="B184" i="23"/>
  <c r="A184" i="23" s="1"/>
  <c r="C186" i="23" l="1"/>
  <c r="B185" i="23"/>
  <c r="A185" i="23" s="1"/>
  <c r="C187" i="23" l="1"/>
  <c r="B186" i="23"/>
  <c r="A186" i="23" s="1"/>
  <c r="J185" i="23"/>
  <c r="O185" i="23"/>
  <c r="C188" i="23" l="1"/>
  <c r="B187" i="23"/>
  <c r="A187" i="23" s="1"/>
  <c r="J187" i="23" s="1"/>
  <c r="C189" i="23" l="1"/>
  <c r="B188" i="23"/>
  <c r="A188" i="23" s="1"/>
  <c r="C190" i="23" l="1"/>
  <c r="B189" i="23"/>
  <c r="A189" i="23" s="1"/>
  <c r="C191" i="23" l="1"/>
  <c r="B190" i="23"/>
  <c r="A190" i="23" s="1"/>
  <c r="B191" i="23" l="1"/>
  <c r="A191" i="23" s="1"/>
  <c r="C192" i="23"/>
  <c r="C193" i="23" l="1"/>
  <c r="B192" i="23"/>
  <c r="A192" i="23" s="1"/>
  <c r="C194" i="23" l="1"/>
  <c r="B193" i="23"/>
  <c r="A193" i="23" s="1"/>
  <c r="C195" i="23" l="1"/>
  <c r="B194" i="23"/>
  <c r="A194" i="23" s="1"/>
  <c r="J195" i="23" s="1"/>
  <c r="C196" i="23" l="1"/>
  <c r="B195" i="23"/>
  <c r="A195" i="23" s="1"/>
  <c r="B196" i="23" l="1"/>
  <c r="A196" i="23" s="1"/>
  <c r="C197" i="23"/>
  <c r="C198" i="23" l="1"/>
  <c r="B197" i="23"/>
  <c r="A197" i="23" s="1"/>
  <c r="J198" i="23" s="1"/>
  <c r="C199" i="23" l="1"/>
  <c r="B198" i="23"/>
  <c r="A198" i="23" s="1"/>
  <c r="C200" i="23" l="1"/>
  <c r="B199" i="23"/>
  <c r="A199" i="23" s="1"/>
  <c r="C201" i="23" l="1"/>
  <c r="B200" i="23"/>
  <c r="A200" i="23" s="1"/>
  <c r="C202" i="23" l="1"/>
  <c r="B201" i="23"/>
  <c r="A201" i="23" s="1"/>
  <c r="C203" i="23" l="1"/>
  <c r="B202" i="23"/>
  <c r="A202" i="23" s="1"/>
  <c r="J201" i="23"/>
  <c r="O201" i="23"/>
  <c r="C204" i="23" l="1"/>
  <c r="B203" i="23"/>
  <c r="A203" i="23" s="1"/>
  <c r="J203" i="23" s="1"/>
  <c r="C205" i="23" l="1"/>
  <c r="B204" i="23"/>
  <c r="A204" i="23" s="1"/>
  <c r="C206" i="23" l="1"/>
  <c r="B205" i="23"/>
  <c r="A205" i="23" s="1"/>
  <c r="C207" i="23" l="1"/>
  <c r="B206" i="23"/>
  <c r="A206" i="23" s="1"/>
  <c r="C208" i="23" l="1"/>
  <c r="B207" i="23"/>
  <c r="A207" i="23" s="1"/>
  <c r="C209" i="23" l="1"/>
  <c r="B208" i="23"/>
  <c r="A208" i="23" s="1"/>
  <c r="C210" i="23" l="1"/>
  <c r="B209" i="23"/>
  <c r="A209" i="23" s="1"/>
  <c r="C211" i="23" l="1"/>
  <c r="B210" i="23"/>
  <c r="A210" i="23" s="1"/>
  <c r="J211" i="23" s="1"/>
  <c r="C212" i="23" l="1"/>
  <c r="B211" i="23"/>
  <c r="A211" i="23" s="1"/>
  <c r="C213" i="23" l="1"/>
  <c r="B212" i="23"/>
  <c r="A212" i="23" s="1"/>
  <c r="C214" i="23" l="1"/>
  <c r="B213" i="23"/>
  <c r="A213" i="23" s="1"/>
  <c r="J214" i="23" s="1"/>
  <c r="C215" i="23" l="1"/>
  <c r="B214" i="23"/>
  <c r="A214" i="23" s="1"/>
  <c r="C216" i="23" l="1"/>
  <c r="B215" i="23"/>
  <c r="A215" i="23" s="1"/>
  <c r="C217" i="23" l="1"/>
  <c r="B216" i="23"/>
  <c r="A216" i="23" s="1"/>
  <c r="C218" i="23" l="1"/>
  <c r="B217" i="23"/>
  <c r="A217" i="23" s="1"/>
  <c r="C219" i="23" l="1"/>
  <c r="B218" i="23"/>
  <c r="A218" i="23" s="1"/>
  <c r="O217" i="23"/>
  <c r="J217" i="23"/>
  <c r="C220" i="23" l="1"/>
  <c r="B219" i="23"/>
  <c r="A219" i="23" s="1"/>
  <c r="J219" i="23" s="1"/>
  <c r="C221" i="23" l="1"/>
  <c r="B220" i="23"/>
  <c r="A220" i="23" s="1"/>
  <c r="C222" i="23" l="1"/>
  <c r="B221" i="23"/>
  <c r="A221" i="23" s="1"/>
  <c r="C223" i="23" l="1"/>
  <c r="B222" i="23"/>
  <c r="A222" i="23" s="1"/>
  <c r="C224" i="23" l="1"/>
  <c r="B223" i="23"/>
  <c r="A223" i="23" s="1"/>
  <c r="C225" i="23" l="1"/>
  <c r="B224" i="23"/>
  <c r="A224" i="23" s="1"/>
  <c r="C226" i="23" l="1"/>
  <c r="B225" i="23"/>
  <c r="A225" i="23" s="1"/>
  <c r="C227" i="23" l="1"/>
  <c r="B226" i="23"/>
  <c r="A226" i="23" s="1"/>
  <c r="J227" i="23" s="1"/>
  <c r="C228" i="23" l="1"/>
  <c r="B227" i="23"/>
  <c r="A227" i="23" s="1"/>
  <c r="C229" i="23" l="1"/>
  <c r="B228" i="23"/>
  <c r="A228" i="23" s="1"/>
  <c r="C230" i="23" l="1"/>
  <c r="B229" i="23"/>
  <c r="A229" i="23" s="1"/>
  <c r="J230" i="23" s="1"/>
  <c r="C231" i="23" l="1"/>
  <c r="B230" i="23"/>
  <c r="A230" i="23" s="1"/>
  <c r="C232" i="23" l="1"/>
  <c r="B231" i="23"/>
  <c r="A231" i="23" s="1"/>
  <c r="B232" i="23" l="1"/>
  <c r="A232" i="23" s="1"/>
  <c r="C233" i="23"/>
  <c r="C234" i="23" l="1"/>
  <c r="B233" i="23"/>
  <c r="A233" i="23" s="1"/>
  <c r="C235" i="23" l="1"/>
  <c r="B234" i="23"/>
  <c r="A234" i="23" s="1"/>
  <c r="O233" i="23"/>
  <c r="J233" i="23"/>
  <c r="C236" i="23" l="1"/>
  <c r="B235" i="23"/>
  <c r="A235" i="23" s="1"/>
  <c r="J235" i="23" s="1"/>
  <c r="C237" i="23" l="1"/>
  <c r="B236" i="23"/>
  <c r="A236" i="23" s="1"/>
  <c r="C238" i="23" l="1"/>
  <c r="B237" i="23"/>
  <c r="A237" i="23" s="1"/>
  <c r="C239" i="23" l="1"/>
  <c r="B238" i="23"/>
  <c r="A238" i="23" s="1"/>
  <c r="C240" i="23" l="1"/>
  <c r="B239" i="23"/>
  <c r="A239" i="23" s="1"/>
  <c r="B240" i="23" l="1"/>
  <c r="A240" i="23" s="1"/>
  <c r="C241" i="23"/>
  <c r="C242" i="23" l="1"/>
  <c r="B241" i="23"/>
  <c r="A241" i="23" s="1"/>
  <c r="C243" i="23" l="1"/>
  <c r="B242" i="23"/>
  <c r="A242" i="23" s="1"/>
  <c r="J243" i="23" s="1"/>
  <c r="C244" i="23" l="1"/>
  <c r="B243" i="23"/>
  <c r="A243" i="23" s="1"/>
  <c r="B244" i="23" l="1"/>
  <c r="A244" i="23" s="1"/>
  <c r="C245" i="23"/>
  <c r="C246" i="23" l="1"/>
  <c r="B245" i="23"/>
  <c r="A245" i="23" s="1"/>
  <c r="J246" i="23" s="1"/>
  <c r="C247" i="23" l="1"/>
  <c r="B246" i="23"/>
  <c r="A246" i="23" s="1"/>
  <c r="C248" i="23" l="1"/>
  <c r="B247" i="23"/>
  <c r="A247" i="23" s="1"/>
  <c r="C249" i="23" l="1"/>
  <c r="B248" i="23"/>
  <c r="A248" i="23" s="1"/>
  <c r="C250" i="23" l="1"/>
  <c r="B249" i="23"/>
  <c r="A249" i="23" s="1"/>
  <c r="C251" i="23" l="1"/>
  <c r="B250" i="23"/>
  <c r="A250" i="23" s="1"/>
  <c r="O249" i="23"/>
  <c r="J249" i="23"/>
  <c r="C252" i="23" l="1"/>
  <c r="B251" i="23"/>
  <c r="A251" i="23" s="1"/>
  <c r="J251" i="23" s="1"/>
  <c r="C253" i="23" l="1"/>
  <c r="B252" i="23"/>
  <c r="A252" i="23" s="1"/>
  <c r="C254" i="23" l="1"/>
  <c r="B253" i="23"/>
  <c r="A253" i="23" s="1"/>
  <c r="C255" i="23" l="1"/>
  <c r="B254" i="23"/>
  <c r="A254" i="23" s="1"/>
  <c r="C256" i="23" l="1"/>
  <c r="B255" i="23"/>
  <c r="A255" i="23" s="1"/>
  <c r="B256" i="23" l="1"/>
  <c r="A256" i="23" s="1"/>
  <c r="C257" i="23"/>
  <c r="C258" i="23" l="1"/>
  <c r="B257" i="23"/>
  <c r="A257" i="23" s="1"/>
  <c r="C259" i="23" l="1"/>
  <c r="B258" i="23"/>
  <c r="A258" i="23" s="1"/>
  <c r="J259" i="23" s="1"/>
  <c r="C260" i="23" l="1"/>
  <c r="B259" i="23"/>
  <c r="A259" i="23" s="1"/>
  <c r="C261" i="23" l="1"/>
  <c r="B260" i="23"/>
  <c r="A260" i="23" s="1"/>
  <c r="C262" i="23" l="1"/>
  <c r="B261" i="23"/>
  <c r="A261" i="23" s="1"/>
  <c r="J262" i="23" s="1"/>
  <c r="C263" i="23" l="1"/>
  <c r="B262" i="23"/>
  <c r="A262" i="23" s="1"/>
  <c r="B263" i="23" l="1"/>
  <c r="A263" i="23" s="1"/>
  <c r="C264" i="23"/>
  <c r="B264" i="23" l="1"/>
  <c r="A264" i="23" s="1"/>
  <c r="C265" i="23"/>
  <c r="C266" i="23" l="1"/>
  <c r="B265" i="23"/>
  <c r="A265" i="23" s="1"/>
  <c r="C267" i="23" l="1"/>
  <c r="B266" i="23"/>
  <c r="A266" i="23" s="1"/>
  <c r="O265" i="23"/>
  <c r="J265" i="23"/>
  <c r="C268" i="23" l="1"/>
  <c r="B267" i="23"/>
  <c r="A267" i="23" s="1"/>
  <c r="J267" i="23" s="1"/>
  <c r="C269" i="23" l="1"/>
  <c r="B268" i="23"/>
  <c r="A268" i="23" s="1"/>
  <c r="C270" i="23" l="1"/>
  <c r="B269" i="23"/>
  <c r="A269" i="23" s="1"/>
  <c r="C271" i="23" l="1"/>
  <c r="B270" i="23"/>
  <c r="A270" i="23" s="1"/>
  <c r="C272" i="23" l="1"/>
  <c r="B271" i="23"/>
  <c r="A271" i="23" s="1"/>
  <c r="B272" i="23" l="1"/>
  <c r="A272" i="23" s="1"/>
  <c r="C273" i="23"/>
  <c r="C274" i="23" l="1"/>
  <c r="B273" i="23"/>
  <c r="A273" i="23" s="1"/>
  <c r="C275" i="23" l="1"/>
  <c r="B274" i="23"/>
  <c r="A274" i="23" s="1"/>
  <c r="J275" i="23" s="1"/>
  <c r="C276" i="23" l="1"/>
  <c r="B275" i="23"/>
  <c r="A275" i="23" s="1"/>
  <c r="C277" i="23" l="1"/>
  <c r="B276" i="23"/>
  <c r="A276" i="23" s="1"/>
  <c r="C278" i="23" l="1"/>
  <c r="B277" i="23"/>
  <c r="A277" i="23" s="1"/>
  <c r="J278" i="23" s="1"/>
  <c r="C279" i="23" l="1"/>
  <c r="B278" i="23"/>
  <c r="A278" i="23" s="1"/>
  <c r="C280" i="23" l="1"/>
  <c r="B279" i="23"/>
  <c r="A279" i="23" s="1"/>
  <c r="C281" i="23" l="1"/>
  <c r="B280" i="23"/>
  <c r="A280" i="23" s="1"/>
  <c r="C282" i="23" l="1"/>
  <c r="B281" i="23"/>
  <c r="A281" i="23" s="1"/>
  <c r="C283" i="23" l="1"/>
  <c r="B282" i="23"/>
  <c r="A282" i="23" s="1"/>
  <c r="O281" i="23"/>
  <c r="J281" i="23"/>
  <c r="C284" i="23" l="1"/>
  <c r="B283" i="23"/>
  <c r="A283" i="23" s="1"/>
  <c r="J283" i="23" s="1"/>
  <c r="C285" i="23" l="1"/>
  <c r="B284" i="23"/>
  <c r="A284" i="23" s="1"/>
  <c r="C286" i="23" l="1"/>
  <c r="B285" i="23"/>
  <c r="A285" i="23" s="1"/>
  <c r="C287" i="23" l="1"/>
  <c r="B286" i="23"/>
  <c r="A286" i="23" s="1"/>
  <c r="B287" i="23" l="1"/>
  <c r="A287" i="23" s="1"/>
  <c r="C288" i="23"/>
  <c r="B288" i="23" l="1"/>
  <c r="A288" i="23" s="1"/>
  <c r="C289" i="23"/>
  <c r="C290" i="23" l="1"/>
  <c r="B289" i="23"/>
  <c r="A289" i="23" s="1"/>
  <c r="C291" i="23" l="1"/>
  <c r="B290" i="23"/>
  <c r="A290" i="23" s="1"/>
  <c r="J291" i="23" s="1"/>
  <c r="C292" i="23" l="1"/>
  <c r="B291" i="23"/>
  <c r="A291" i="23" s="1"/>
  <c r="B292" i="23" l="1"/>
  <c r="A292" i="23" s="1"/>
  <c r="C293" i="23"/>
  <c r="C294" i="23" l="1"/>
  <c r="B293" i="23"/>
  <c r="A293" i="23" s="1"/>
  <c r="J294" i="23" s="1"/>
  <c r="C295" i="23" l="1"/>
  <c r="B294" i="23"/>
  <c r="A294" i="23" s="1"/>
  <c r="C296" i="23" l="1"/>
  <c r="B295" i="23"/>
  <c r="A295" i="23" s="1"/>
  <c r="B296" i="23" l="1"/>
  <c r="A296" i="23" s="1"/>
  <c r="C297" i="23"/>
  <c r="C298" i="23" l="1"/>
  <c r="B297" i="23"/>
  <c r="A297" i="23" s="1"/>
  <c r="C299" i="23" l="1"/>
  <c r="B298" i="23"/>
  <c r="A298" i="23" s="1"/>
  <c r="J297" i="23"/>
  <c r="O297" i="23"/>
  <c r="C300" i="23" l="1"/>
  <c r="B299" i="23"/>
  <c r="A299" i="23" s="1"/>
  <c r="J299" i="23" s="1"/>
  <c r="C301" i="23" l="1"/>
  <c r="B300" i="23"/>
  <c r="A300" i="23" s="1"/>
  <c r="C302" i="23" l="1"/>
  <c r="B301" i="23"/>
  <c r="A301" i="23" s="1"/>
  <c r="C303" i="23" l="1"/>
  <c r="B302" i="23"/>
  <c r="A302" i="23" s="1"/>
  <c r="C304" i="23" l="1"/>
  <c r="B303" i="23"/>
  <c r="A303" i="23" s="1"/>
  <c r="B304" i="23" l="1"/>
  <c r="A304" i="23" s="1"/>
  <c r="C305" i="23"/>
  <c r="C306" i="23" l="1"/>
  <c r="B305" i="23"/>
  <c r="A305" i="23" s="1"/>
  <c r="C307" i="23" l="1"/>
  <c r="B306" i="23"/>
  <c r="A306" i="23" s="1"/>
  <c r="J307" i="23" s="1"/>
  <c r="C308" i="23" l="1"/>
  <c r="B307" i="23"/>
  <c r="A307" i="23" s="1"/>
  <c r="C309" i="23" l="1"/>
  <c r="B308" i="23"/>
  <c r="A308" i="23" s="1"/>
  <c r="C310" i="23" l="1"/>
  <c r="B309" i="23"/>
  <c r="A309" i="23" s="1"/>
  <c r="J310" i="23" s="1"/>
  <c r="C311" i="23" l="1"/>
  <c r="B310" i="23"/>
  <c r="A310" i="23" s="1"/>
  <c r="C312" i="23" l="1"/>
  <c r="B311" i="23"/>
  <c r="A311" i="23" s="1"/>
  <c r="B312" i="23" l="1"/>
  <c r="A312" i="23" s="1"/>
  <c r="C313" i="23"/>
  <c r="C314" i="23" l="1"/>
  <c r="B313" i="23"/>
  <c r="A313" i="23" s="1"/>
  <c r="C315" i="23" l="1"/>
  <c r="B314" i="23"/>
  <c r="A314" i="23" s="1"/>
  <c r="O313" i="23"/>
  <c r="J313" i="23"/>
  <c r="C316" i="23" l="1"/>
  <c r="B315" i="23"/>
  <c r="A315" i="23" s="1"/>
  <c r="J315" i="23" s="1"/>
  <c r="C317" i="23" l="1"/>
  <c r="B316" i="23"/>
  <c r="A316" i="23" s="1"/>
  <c r="C318" i="23" l="1"/>
  <c r="B317" i="23"/>
  <c r="A317" i="23" s="1"/>
  <c r="C319" i="23" l="1"/>
  <c r="B318" i="23"/>
  <c r="A318" i="23" s="1"/>
  <c r="C320" i="23" l="1"/>
  <c r="B319" i="23"/>
  <c r="A319" i="23" s="1"/>
  <c r="C321" i="23" l="1"/>
  <c r="B320" i="23"/>
  <c r="A320" i="23" s="1"/>
  <c r="C322" i="23" l="1"/>
  <c r="B321" i="23"/>
  <c r="A321" i="23" s="1"/>
  <c r="C323" i="23" l="1"/>
  <c r="B322" i="23"/>
  <c r="A322" i="23" s="1"/>
  <c r="J323" i="23" s="1"/>
  <c r="C324" i="23" l="1"/>
  <c r="B323" i="23"/>
  <c r="A323" i="23" s="1"/>
  <c r="C325" i="23" l="1"/>
  <c r="B324" i="23"/>
  <c r="A324" i="23" s="1"/>
  <c r="C326" i="23" l="1"/>
  <c r="B325" i="23"/>
  <c r="A325" i="23" s="1"/>
  <c r="J326" i="23" s="1"/>
  <c r="C327" i="23" l="1"/>
  <c r="B326" i="23"/>
  <c r="A326" i="23" s="1"/>
  <c r="C328" i="23" l="1"/>
  <c r="B327" i="23"/>
  <c r="A327" i="23" s="1"/>
  <c r="C329" i="23" l="1"/>
  <c r="B328" i="23"/>
  <c r="A328" i="23" s="1"/>
  <c r="C330" i="23" l="1"/>
  <c r="B329" i="23"/>
  <c r="A329" i="23" s="1"/>
  <c r="C331" i="23" l="1"/>
  <c r="B330" i="23"/>
  <c r="A330" i="23" s="1"/>
  <c r="O329" i="23"/>
  <c r="J329" i="23"/>
  <c r="C332" i="23" l="1"/>
  <c r="B331" i="23"/>
  <c r="A331" i="23" s="1"/>
  <c r="J331" i="23" s="1"/>
  <c r="C333" i="23" l="1"/>
  <c r="B332" i="23"/>
  <c r="A332" i="23" s="1"/>
  <c r="C334" i="23" l="1"/>
  <c r="B333" i="23"/>
  <c r="A333" i="23" s="1"/>
  <c r="C335" i="23" l="1"/>
  <c r="B334" i="23"/>
  <c r="A334" i="23" s="1"/>
  <c r="C336" i="23" l="1"/>
  <c r="B335" i="23"/>
  <c r="A335" i="23" s="1"/>
  <c r="B336" i="23" l="1"/>
  <c r="A336" i="23" s="1"/>
  <c r="C337" i="23"/>
  <c r="C338" i="23" l="1"/>
  <c r="B337" i="23"/>
  <c r="A337" i="23" s="1"/>
  <c r="C339" i="23" l="1"/>
  <c r="B338" i="23"/>
  <c r="A338" i="23" s="1"/>
  <c r="J339" i="23" s="1"/>
  <c r="C340" i="23" l="1"/>
  <c r="B339" i="23"/>
  <c r="A339" i="23" s="1"/>
  <c r="B340" i="23" l="1"/>
  <c r="A340" i="23" s="1"/>
  <c r="C341" i="23"/>
  <c r="C342" i="23" l="1"/>
  <c r="B341" i="23"/>
  <c r="A341" i="23" s="1"/>
  <c r="J342" i="23" s="1"/>
  <c r="C343" i="23" l="1"/>
  <c r="B342" i="23"/>
  <c r="A342" i="23" s="1"/>
  <c r="C344" i="23" l="1"/>
  <c r="B343" i="23"/>
  <c r="A343" i="23" s="1"/>
  <c r="C345" i="23" l="1"/>
  <c r="B344" i="23"/>
  <c r="A344" i="23" s="1"/>
  <c r="C346" i="23" l="1"/>
  <c r="B345" i="23"/>
  <c r="A345" i="23" s="1"/>
  <c r="C347" i="23" l="1"/>
  <c r="B346" i="23"/>
  <c r="A346" i="23" s="1"/>
  <c r="O345" i="23"/>
  <c r="J345" i="23"/>
  <c r="C348" i="23" l="1"/>
  <c r="B347" i="23"/>
  <c r="A347" i="23" s="1"/>
  <c r="J347" i="23" s="1"/>
  <c r="C349" i="23" l="1"/>
  <c r="B348" i="23"/>
  <c r="A348" i="23" s="1"/>
  <c r="C350" i="23" l="1"/>
  <c r="B349" i="23"/>
  <c r="A349" i="23" s="1"/>
  <c r="C351" i="23" l="1"/>
  <c r="B350" i="23"/>
  <c r="A350" i="23" s="1"/>
  <c r="B351" i="23" l="1"/>
  <c r="A351" i="23" s="1"/>
  <c r="C352" i="23"/>
  <c r="C353" i="23" l="1"/>
  <c r="B352" i="23"/>
  <c r="A352" i="23" s="1"/>
  <c r="C354" i="23" l="1"/>
  <c r="B353" i="23"/>
  <c r="A353" i="23" s="1"/>
  <c r="C355" i="23" l="1"/>
  <c r="B354" i="23"/>
  <c r="A354" i="23" s="1"/>
  <c r="J355" i="23" s="1"/>
  <c r="C356" i="23" l="1"/>
  <c r="B355" i="23"/>
  <c r="A355" i="23" s="1"/>
  <c r="C357" i="23" l="1"/>
  <c r="B356" i="23"/>
  <c r="A356" i="23" s="1"/>
  <c r="C358" i="23" l="1"/>
  <c r="B357" i="23"/>
  <c r="A357" i="23" s="1"/>
  <c r="J358" i="23" s="1"/>
  <c r="C359" i="23" l="1"/>
  <c r="B358" i="23"/>
  <c r="A358" i="23" s="1"/>
  <c r="C360" i="23" l="1"/>
  <c r="B359" i="23"/>
  <c r="A359" i="23" s="1"/>
  <c r="C361" i="23" l="1"/>
  <c r="B360" i="23"/>
  <c r="A360" i="23" s="1"/>
  <c r="C362" i="23" l="1"/>
  <c r="B361" i="23"/>
  <c r="A361" i="23" s="1"/>
  <c r="C363" i="23" l="1"/>
  <c r="B362" i="23"/>
  <c r="A362" i="23" s="1"/>
  <c r="O361" i="23"/>
  <c r="J361" i="23"/>
  <c r="C364" i="23" l="1"/>
  <c r="B363" i="23"/>
  <c r="A363" i="23" s="1"/>
  <c r="J363" i="23" s="1"/>
  <c r="C365" i="23" l="1"/>
  <c r="B364" i="23"/>
  <c r="A364" i="23" s="1"/>
  <c r="C366" i="23" l="1"/>
  <c r="B365" i="23"/>
  <c r="A365" i="23" s="1"/>
  <c r="C367" i="23" l="1"/>
  <c r="B366" i="23"/>
  <c r="A366" i="23" s="1"/>
  <c r="C368" i="23" l="1"/>
  <c r="B367" i="23"/>
  <c r="A367" i="23" s="1"/>
  <c r="B368" i="23" l="1"/>
  <c r="A368" i="23" s="1"/>
  <c r="C369" i="23"/>
  <c r="C370" i="23" l="1"/>
  <c r="B369" i="23"/>
  <c r="A369" i="23" s="1"/>
  <c r="C371" i="23" l="1"/>
  <c r="B370" i="23"/>
  <c r="A370" i="23" s="1"/>
  <c r="J371" i="23" s="1"/>
  <c r="C372" i="23" l="1"/>
  <c r="B371" i="23"/>
  <c r="A371" i="23" s="1"/>
  <c r="C373" i="23" l="1"/>
  <c r="B372" i="23"/>
  <c r="A372" i="23" s="1"/>
  <c r="C374" i="23" l="1"/>
  <c r="B373" i="23"/>
  <c r="A373" i="23" s="1"/>
  <c r="J374" i="23" s="1"/>
  <c r="C375" i="23" l="1"/>
  <c r="B374" i="23"/>
  <c r="A374" i="23" s="1"/>
  <c r="C376" i="23" l="1"/>
  <c r="B375" i="23"/>
  <c r="A375" i="23" s="1"/>
  <c r="C377" i="23" l="1"/>
  <c r="B376" i="23"/>
  <c r="A376" i="23" s="1"/>
  <c r="C378" i="23" l="1"/>
  <c r="B377" i="23"/>
  <c r="A377" i="23" s="1"/>
  <c r="C379" i="23" l="1"/>
  <c r="B378" i="23"/>
  <c r="A378" i="23" s="1"/>
  <c r="O377" i="23"/>
  <c r="J377" i="23"/>
  <c r="C380" i="23" l="1"/>
  <c r="B379" i="23"/>
  <c r="A379" i="23" s="1"/>
  <c r="J379" i="23" s="1"/>
  <c r="C381" i="23" l="1"/>
  <c r="B380" i="23"/>
  <c r="A380" i="23" s="1"/>
  <c r="C382" i="23" l="1"/>
  <c r="B381" i="23"/>
  <c r="A381" i="23" s="1"/>
  <c r="C383" i="23" l="1"/>
  <c r="B382" i="23"/>
  <c r="A382" i="23" s="1"/>
  <c r="C384" i="23" l="1"/>
  <c r="B383" i="23"/>
  <c r="A383" i="23" s="1"/>
  <c r="B384" i="23" l="1"/>
  <c r="A384" i="23" s="1"/>
  <c r="C385" i="23"/>
  <c r="C386" i="23" l="1"/>
  <c r="B385" i="23"/>
  <c r="A385" i="23" s="1"/>
  <c r="C387" i="23" l="1"/>
  <c r="B386" i="23"/>
  <c r="A386" i="23" s="1"/>
  <c r="J387" i="23" s="1"/>
  <c r="C388" i="23" l="1"/>
  <c r="B387" i="23"/>
  <c r="A387" i="23" s="1"/>
  <c r="C389" i="23" l="1"/>
  <c r="B388" i="23"/>
  <c r="A388" i="23" s="1"/>
  <c r="C390" i="23" l="1"/>
  <c r="B389" i="23"/>
  <c r="A389" i="23" s="1"/>
  <c r="J390" i="23" s="1"/>
  <c r="C391" i="23" l="1"/>
  <c r="B390" i="23"/>
  <c r="A390" i="23" s="1"/>
  <c r="C392" i="23" l="1"/>
  <c r="B391" i="23"/>
  <c r="A391" i="23" s="1"/>
  <c r="C393" i="23" l="1"/>
  <c r="B392" i="23"/>
  <c r="A392" i="23" s="1"/>
  <c r="C394" i="23" l="1"/>
  <c r="B393" i="23"/>
  <c r="A393" i="23" s="1"/>
  <c r="C395" i="23" l="1"/>
  <c r="B394" i="23"/>
  <c r="A394" i="23" s="1"/>
  <c r="J393" i="23"/>
  <c r="O393" i="23"/>
  <c r="C396" i="23" l="1"/>
  <c r="B395" i="23"/>
  <c r="A395" i="23" s="1"/>
  <c r="J395" i="23" s="1"/>
  <c r="C397" i="23" l="1"/>
  <c r="B396" i="23"/>
  <c r="A396" i="23" s="1"/>
  <c r="C398" i="23" l="1"/>
  <c r="B397" i="23"/>
  <c r="A397" i="23" s="1"/>
  <c r="C399" i="23" l="1"/>
  <c r="B398" i="23"/>
  <c r="A398" i="23" s="1"/>
  <c r="C400" i="23" l="1"/>
  <c r="B399" i="23"/>
  <c r="A399" i="23" s="1"/>
  <c r="B400" i="23" l="1"/>
  <c r="A400" i="23" s="1"/>
  <c r="C401" i="23"/>
  <c r="C402" i="23" l="1"/>
  <c r="B401" i="23"/>
  <c r="A401" i="23" s="1"/>
  <c r="C403" i="23" l="1"/>
  <c r="B402" i="23"/>
  <c r="A402" i="23" s="1"/>
  <c r="J403" i="23" s="1"/>
  <c r="C404" i="23" l="1"/>
  <c r="B403" i="23"/>
  <c r="A403" i="23" s="1"/>
  <c r="B404" i="23" l="1"/>
  <c r="A404" i="23" s="1"/>
  <c r="C405" i="23"/>
  <c r="C406" i="23" l="1"/>
  <c r="B405" i="23"/>
  <c r="A405" i="23" s="1"/>
  <c r="J406" i="23" s="1"/>
  <c r="C407" i="23" l="1"/>
  <c r="B406" i="23"/>
  <c r="A406" i="23" s="1"/>
  <c r="C408" i="23" l="1"/>
  <c r="B407" i="23"/>
  <c r="A407" i="23" s="1"/>
  <c r="C409" i="23" l="1"/>
  <c r="B408" i="23"/>
  <c r="A408" i="23" s="1"/>
  <c r="C410" i="23" l="1"/>
  <c r="B409" i="23"/>
  <c r="A409" i="23" s="1"/>
  <c r="C411" i="23" l="1"/>
  <c r="B410" i="23"/>
  <c r="A410" i="23" s="1"/>
  <c r="J409" i="23"/>
  <c r="O409" i="23"/>
  <c r="C412" i="23" l="1"/>
  <c r="B411" i="23"/>
  <c r="A411" i="23" s="1"/>
  <c r="J411" i="23" s="1"/>
  <c r="B412" i="23" l="1"/>
  <c r="A412" i="23" s="1"/>
  <c r="C413" i="23"/>
  <c r="C414" i="23" l="1"/>
  <c r="B413" i="23"/>
  <c r="A413" i="23" s="1"/>
  <c r="C415" i="23" l="1"/>
  <c r="B414" i="23"/>
  <c r="A414" i="23" s="1"/>
  <c r="C416" i="23" l="1"/>
  <c r="B415" i="23"/>
  <c r="A415" i="23" s="1"/>
  <c r="C417" i="23" l="1"/>
  <c r="B416" i="23"/>
  <c r="A416" i="23" s="1"/>
  <c r="C418" i="23" l="1"/>
  <c r="B417" i="23"/>
  <c r="A417" i="23" s="1"/>
  <c r="C419" i="23" l="1"/>
  <c r="B418" i="23"/>
  <c r="A418" i="23" s="1"/>
  <c r="J419" i="23" s="1"/>
  <c r="C420" i="23" l="1"/>
  <c r="B419" i="23"/>
  <c r="A419" i="23" s="1"/>
  <c r="C421" i="23" l="1"/>
  <c r="B420" i="23"/>
  <c r="A420" i="23" s="1"/>
  <c r="C422" i="23" l="1"/>
  <c r="B421" i="23"/>
  <c r="A421" i="23" s="1"/>
  <c r="J422" i="23" s="1"/>
  <c r="C423" i="23" l="1"/>
  <c r="B422" i="23"/>
  <c r="A422" i="23" s="1"/>
  <c r="C424" i="23" l="1"/>
  <c r="B423" i="23"/>
  <c r="A423" i="23" s="1"/>
  <c r="B424" i="23" l="1"/>
  <c r="A424" i="23" s="1"/>
  <c r="C425" i="23"/>
  <c r="C426" i="23" l="1"/>
  <c r="B425" i="23"/>
  <c r="A425" i="23" s="1"/>
  <c r="C427" i="23" l="1"/>
  <c r="B426" i="23"/>
  <c r="A426" i="23" s="1"/>
  <c r="O425" i="23"/>
  <c r="J425" i="23"/>
  <c r="C428" i="23" l="1"/>
  <c r="B427" i="23"/>
  <c r="A427" i="23" s="1"/>
  <c r="J427" i="23" s="1"/>
  <c r="C429" i="23" l="1"/>
  <c r="B428" i="23"/>
  <c r="A428" i="23" s="1"/>
  <c r="C430" i="23" l="1"/>
  <c r="B429" i="23"/>
  <c r="A429" i="23" s="1"/>
  <c r="C431" i="23" l="1"/>
  <c r="B430" i="23"/>
  <c r="A430" i="23" s="1"/>
  <c r="C432" i="23" l="1"/>
  <c r="B431" i="23"/>
  <c r="A431" i="23" s="1"/>
  <c r="C433" i="23" l="1"/>
  <c r="B432" i="23"/>
  <c r="A432" i="23" s="1"/>
  <c r="C434" i="23" l="1"/>
  <c r="B433" i="23"/>
  <c r="A433" i="23" s="1"/>
  <c r="C435" i="23" l="1"/>
  <c r="B434" i="23"/>
  <c r="A434" i="23" s="1"/>
  <c r="J435" i="23" s="1"/>
  <c r="C436" i="23" l="1"/>
  <c r="B435" i="23"/>
  <c r="A435" i="23" s="1"/>
  <c r="C437" i="23" l="1"/>
  <c r="B436" i="23"/>
  <c r="A436" i="23" s="1"/>
  <c r="C438" i="23" l="1"/>
  <c r="B437" i="23"/>
  <c r="A437" i="23" s="1"/>
  <c r="J438" i="23" s="1"/>
  <c r="C439" i="23" l="1"/>
  <c r="B438" i="23"/>
  <c r="A438" i="23" s="1"/>
  <c r="C440" i="23" l="1"/>
  <c r="B439" i="23"/>
  <c r="A439" i="23" s="1"/>
  <c r="C441" i="23" l="1"/>
  <c r="B440" i="23"/>
  <c r="A440" i="23" s="1"/>
  <c r="C442" i="23" l="1"/>
  <c r="B441" i="23"/>
  <c r="A441" i="23" s="1"/>
  <c r="C443" i="23" l="1"/>
  <c r="B442" i="23"/>
  <c r="A442" i="23" s="1"/>
  <c r="O441" i="23"/>
  <c r="J441" i="23"/>
  <c r="C444" i="23" l="1"/>
  <c r="B443" i="23"/>
  <c r="A443" i="23" s="1"/>
  <c r="J443" i="23" s="1"/>
  <c r="C445" i="23" l="1"/>
  <c r="B444" i="23"/>
  <c r="A444" i="23" s="1"/>
  <c r="C446" i="23" l="1"/>
  <c r="B445" i="23"/>
  <c r="A445" i="23" s="1"/>
  <c r="C447" i="23" l="1"/>
  <c r="B446" i="23"/>
  <c r="A446" i="23" s="1"/>
  <c r="C448" i="23" l="1"/>
  <c r="B447" i="23"/>
  <c r="A447" i="23" s="1"/>
  <c r="B448" i="23" l="1"/>
  <c r="A448" i="23" s="1"/>
  <c r="C449" i="23"/>
  <c r="C450" i="23" l="1"/>
  <c r="B449" i="23"/>
  <c r="A449" i="23" s="1"/>
  <c r="C451" i="23" l="1"/>
  <c r="B450" i="23"/>
  <c r="A450" i="23" s="1"/>
  <c r="J451" i="23" s="1"/>
  <c r="C452" i="23" l="1"/>
  <c r="B451" i="23"/>
  <c r="A451" i="23" s="1"/>
  <c r="C453" i="23" l="1"/>
  <c r="B452" i="23"/>
  <c r="A452" i="23" s="1"/>
  <c r="C454" i="23" l="1"/>
  <c r="B453" i="23"/>
  <c r="A453" i="23" s="1"/>
  <c r="J454" i="23" s="1"/>
  <c r="C455" i="23" l="1"/>
  <c r="B454" i="23"/>
  <c r="A454" i="23" s="1"/>
  <c r="C456" i="23" l="1"/>
  <c r="B455" i="23"/>
  <c r="A455" i="23" s="1"/>
  <c r="C457" i="23" l="1"/>
  <c r="B456" i="23"/>
  <c r="A456" i="23" s="1"/>
  <c r="C458" i="23" l="1"/>
  <c r="B457" i="23"/>
  <c r="A457" i="23" s="1"/>
  <c r="C459" i="23" l="1"/>
  <c r="B458" i="23"/>
  <c r="A458" i="23" s="1"/>
  <c r="O457" i="23"/>
  <c r="J457" i="23"/>
  <c r="C460" i="23" l="1"/>
  <c r="B459" i="23"/>
  <c r="A459" i="23" s="1"/>
  <c r="J459" i="23" s="1"/>
  <c r="C461" i="23" l="1"/>
  <c r="B460" i="23"/>
  <c r="A460" i="23" s="1"/>
  <c r="C462" i="23" l="1"/>
  <c r="B461" i="23"/>
  <c r="A461" i="23" s="1"/>
  <c r="C463" i="23" l="1"/>
  <c r="B462" i="23"/>
  <c r="A462" i="23" s="1"/>
  <c r="B463" i="23" l="1"/>
  <c r="A463" i="23" s="1"/>
  <c r="C464" i="23"/>
  <c r="C465" i="23" l="1"/>
  <c r="B464" i="23"/>
  <c r="A464" i="23" s="1"/>
  <c r="C466" i="23" l="1"/>
  <c r="B465" i="23"/>
  <c r="A465" i="23" s="1"/>
  <c r="C467" i="23" l="1"/>
  <c r="B466" i="23"/>
  <c r="A466" i="23" s="1"/>
  <c r="J467" i="23" s="1"/>
  <c r="C468" i="23" l="1"/>
  <c r="B467" i="23"/>
  <c r="A467" i="23" s="1"/>
  <c r="C469" i="23" l="1"/>
  <c r="B468" i="23"/>
  <c r="A468" i="23" s="1"/>
  <c r="C470" i="23" l="1"/>
  <c r="B469" i="23"/>
  <c r="A469" i="23" s="1"/>
  <c r="J470" i="23" s="1"/>
  <c r="C471" i="23" l="1"/>
  <c r="B470" i="23"/>
  <c r="A470" i="23" s="1"/>
  <c r="C472" i="23" l="1"/>
  <c r="B471" i="23"/>
  <c r="A471" i="23" s="1"/>
  <c r="C473" i="23" l="1"/>
  <c r="B472" i="23"/>
  <c r="A472" i="23" s="1"/>
  <c r="C474" i="23" l="1"/>
  <c r="B473" i="23"/>
  <c r="A473" i="23" s="1"/>
  <c r="C475" i="23" l="1"/>
  <c r="B474" i="23"/>
  <c r="A474" i="23" s="1"/>
  <c r="J473" i="23"/>
  <c r="O473" i="23"/>
  <c r="C476" i="23" l="1"/>
  <c r="B475" i="23"/>
  <c r="A475" i="23" s="1"/>
  <c r="J475" i="23" s="1"/>
  <c r="C477" i="23" l="1"/>
  <c r="B476" i="23"/>
  <c r="A476" i="23" s="1"/>
  <c r="C478" i="23" l="1"/>
  <c r="B477" i="23"/>
  <c r="A477" i="23" s="1"/>
  <c r="C479" i="23" l="1"/>
  <c r="B478" i="23"/>
  <c r="A478" i="23" s="1"/>
  <c r="C480" i="23" l="1"/>
  <c r="B479" i="23"/>
  <c r="A479" i="23" s="1"/>
  <c r="B480" i="23" l="1"/>
  <c r="A480" i="23" s="1"/>
  <c r="C481" i="23"/>
  <c r="C482" i="23" l="1"/>
  <c r="B481" i="23"/>
  <c r="A481" i="23" s="1"/>
  <c r="C483" i="23" l="1"/>
  <c r="B482" i="23"/>
  <c r="A482" i="23" s="1"/>
  <c r="J483" i="23" s="1"/>
  <c r="C484" i="23" l="1"/>
  <c r="B483" i="23"/>
  <c r="A483" i="23" s="1"/>
  <c r="B484" i="23" l="1"/>
  <c r="A484" i="23" s="1"/>
  <c r="C485" i="23"/>
  <c r="C486" i="23" l="1"/>
  <c r="B485" i="23"/>
  <c r="A485" i="23" s="1"/>
  <c r="J486" i="23" s="1"/>
  <c r="C487" i="23" l="1"/>
  <c r="B486" i="23"/>
  <c r="A486" i="23" s="1"/>
  <c r="C488" i="23" l="1"/>
  <c r="B487" i="23"/>
  <c r="A487" i="23" s="1"/>
  <c r="B488" i="23" l="1"/>
  <c r="A488" i="23" s="1"/>
  <c r="C489" i="23"/>
  <c r="C490" i="23" l="1"/>
  <c r="B489" i="23"/>
  <c r="A489" i="23" s="1"/>
  <c r="C491" i="23" l="1"/>
  <c r="B490" i="23"/>
  <c r="A490" i="23" s="1"/>
  <c r="O489" i="23"/>
  <c r="J489" i="23"/>
  <c r="C492" i="23" l="1"/>
  <c r="B491" i="23"/>
  <c r="A491" i="23" s="1"/>
  <c r="J491" i="23" s="1"/>
  <c r="C493" i="23" l="1"/>
  <c r="B492" i="23"/>
  <c r="A492" i="23" s="1"/>
  <c r="C494" i="23" l="1"/>
  <c r="B493" i="23"/>
  <c r="A493" i="23" s="1"/>
  <c r="C495" i="23" l="1"/>
  <c r="B494" i="23"/>
  <c r="A494" i="23" s="1"/>
  <c r="C496" i="23" l="1"/>
  <c r="B495" i="23"/>
  <c r="A495" i="23" s="1"/>
  <c r="B496" i="23" l="1"/>
  <c r="A496" i="23" s="1"/>
  <c r="C497" i="23"/>
  <c r="C498" i="23" l="1"/>
  <c r="B497" i="23"/>
  <c r="A497" i="23" s="1"/>
  <c r="C499" i="23" l="1"/>
  <c r="B498" i="23"/>
  <c r="A498" i="23" s="1"/>
  <c r="J499" i="23" s="1"/>
  <c r="C500" i="23" l="1"/>
  <c r="B499" i="23"/>
  <c r="A499" i="23" s="1"/>
  <c r="C501" i="23" l="1"/>
  <c r="B500" i="23"/>
  <c r="A500" i="23" s="1"/>
  <c r="C502" i="23" l="1"/>
  <c r="B501" i="23"/>
  <c r="A501" i="23" s="1"/>
  <c r="J502" i="23" s="1"/>
  <c r="C503" i="23" l="1"/>
  <c r="B502" i="23"/>
  <c r="A502" i="23" s="1"/>
  <c r="B503" i="23" l="1"/>
  <c r="A503" i="23" s="1"/>
  <c r="C504" i="23"/>
  <c r="B504" i="23" l="1"/>
  <c r="A504" i="23" s="1"/>
  <c r="C505" i="23"/>
  <c r="C506" i="23" l="1"/>
  <c r="B505" i="23"/>
  <c r="A505" i="23" s="1"/>
  <c r="O505" i="23" l="1"/>
  <c r="J505" i="23"/>
  <c r="C507" i="23"/>
  <c r="B506" i="23"/>
  <c r="A506" i="23" s="1"/>
  <c r="C508" i="23" l="1"/>
  <c r="B507" i="23"/>
  <c r="A507" i="23" s="1"/>
  <c r="J507" i="23" s="1"/>
  <c r="C509" i="23" l="1"/>
  <c r="B508" i="23"/>
  <c r="A508" i="23" s="1"/>
  <c r="C510" i="23" l="1"/>
  <c r="B509" i="23"/>
  <c r="A509" i="23" s="1"/>
  <c r="C511" i="23" l="1"/>
  <c r="B510" i="23"/>
  <c r="A510" i="23" s="1"/>
  <c r="C512" i="23" l="1"/>
  <c r="B511" i="23"/>
  <c r="A511" i="23" s="1"/>
  <c r="B512" i="23" l="1"/>
  <c r="A512" i="23" s="1"/>
  <c r="C513" i="23"/>
  <c r="C514" i="23" l="1"/>
  <c r="B513" i="23"/>
  <c r="A513" i="23" s="1"/>
  <c r="C515" i="23" l="1"/>
  <c r="B514" i="23"/>
  <c r="A514" i="23" s="1"/>
  <c r="J515" i="23" s="1"/>
  <c r="C516" i="23" l="1"/>
  <c r="B515" i="23"/>
  <c r="A515" i="23" s="1"/>
  <c r="C517" i="23" l="1"/>
  <c r="B516" i="23"/>
  <c r="A516" i="23" s="1"/>
  <c r="C518" i="23" l="1"/>
  <c r="B517" i="23"/>
  <c r="A517" i="23" s="1"/>
  <c r="J518" i="23" s="1"/>
  <c r="C519" i="23" l="1"/>
  <c r="B518" i="23"/>
  <c r="A518" i="23" s="1"/>
  <c r="C520" i="23" l="1"/>
  <c r="B519" i="23"/>
  <c r="A519" i="23" s="1"/>
  <c r="C521" i="23" l="1"/>
  <c r="B520" i="23"/>
  <c r="A520" i="23" s="1"/>
  <c r="C522" i="23" l="1"/>
  <c r="B521" i="23"/>
  <c r="A521" i="23" s="1"/>
  <c r="C523" i="23" l="1"/>
  <c r="B522" i="23"/>
  <c r="A522" i="23" s="1"/>
  <c r="J521" i="23"/>
  <c r="O521" i="23"/>
  <c r="C524" i="23" l="1"/>
  <c r="B523" i="23"/>
  <c r="A523" i="23" s="1"/>
  <c r="J523" i="23" s="1"/>
  <c r="C525" i="23" l="1"/>
  <c r="B524" i="23"/>
  <c r="A524" i="23" s="1"/>
  <c r="C526" i="23" l="1"/>
  <c r="B525" i="23"/>
  <c r="A525" i="23" s="1"/>
  <c r="C527" i="23" l="1"/>
  <c r="B526" i="23"/>
  <c r="A526" i="23" s="1"/>
  <c r="C528" i="23" l="1"/>
  <c r="B527" i="23"/>
  <c r="A527" i="23" s="1"/>
  <c r="C529" i="23" l="1"/>
  <c r="B528" i="23"/>
  <c r="A528" i="23" s="1"/>
  <c r="C530" i="23" l="1"/>
  <c r="B529" i="23"/>
  <c r="A529" i="23" s="1"/>
  <c r="C531" i="23" l="1"/>
  <c r="B530" i="23"/>
  <c r="A530" i="23" s="1"/>
  <c r="J531" i="23" s="1"/>
  <c r="C532" i="23" l="1"/>
  <c r="B531" i="23"/>
  <c r="A531" i="23" s="1"/>
  <c r="B532" i="23" l="1"/>
  <c r="A532" i="23" s="1"/>
  <c r="C533" i="23"/>
  <c r="C534" i="23" l="1"/>
  <c r="B533" i="23"/>
  <c r="A533" i="23" s="1"/>
  <c r="J534" i="23" s="1"/>
  <c r="C535" i="23" l="1"/>
  <c r="B534" i="23"/>
  <c r="A534" i="23" s="1"/>
  <c r="B535" i="23" l="1"/>
  <c r="A535" i="23" s="1"/>
  <c r="C536" i="23"/>
  <c r="C537" i="23" l="1"/>
  <c r="B536" i="23"/>
  <c r="A536" i="23" s="1"/>
  <c r="C538" i="23" l="1"/>
  <c r="B537" i="23"/>
  <c r="A537" i="23" s="1"/>
  <c r="C539" i="23" l="1"/>
  <c r="B538" i="23"/>
  <c r="A538" i="23" s="1"/>
  <c r="J537" i="23"/>
  <c r="O537" i="23"/>
  <c r="C540" i="23" l="1"/>
  <c r="B539" i="23"/>
  <c r="A539" i="23" s="1"/>
  <c r="J539" i="23" s="1"/>
  <c r="C541" i="23" l="1"/>
  <c r="B540" i="23"/>
  <c r="A540" i="23" s="1"/>
  <c r="B541" i="23" l="1"/>
  <c r="A541" i="23" s="1"/>
  <c r="C542" i="23"/>
  <c r="C543" i="23" l="1"/>
  <c r="B542" i="23"/>
  <c r="A542" i="23" s="1"/>
  <c r="C544" i="23" l="1"/>
  <c r="B543" i="23"/>
  <c r="A543" i="23" s="1"/>
  <c r="B544" i="23" l="1"/>
  <c r="A544" i="23" s="1"/>
  <c r="C545" i="23"/>
  <c r="C546" i="23" l="1"/>
  <c r="B545" i="23"/>
  <c r="A545" i="23" s="1"/>
  <c r="C547" i="23" l="1"/>
  <c r="B546" i="23"/>
  <c r="A546" i="23" s="1"/>
  <c r="J547" i="23" s="1"/>
  <c r="C548" i="23" l="1"/>
  <c r="B547" i="23"/>
  <c r="A547" i="23" s="1"/>
  <c r="C549" i="23" l="1"/>
  <c r="B548" i="23"/>
  <c r="A548" i="23" s="1"/>
  <c r="C550" i="23" l="1"/>
  <c r="B549" i="23"/>
  <c r="A549" i="23" s="1"/>
  <c r="J550" i="23" s="1"/>
  <c r="C551" i="23" l="1"/>
  <c r="B550" i="23"/>
  <c r="A550" i="23" s="1"/>
  <c r="C552" i="23" l="1"/>
  <c r="B551" i="23"/>
  <c r="A551" i="23" s="1"/>
  <c r="C553" i="23" l="1"/>
  <c r="B552" i="23"/>
  <c r="A552" i="23" s="1"/>
  <c r="C554" i="23" l="1"/>
  <c r="B553" i="23"/>
  <c r="A553" i="23" s="1"/>
  <c r="C555" i="23" l="1"/>
  <c r="B554" i="23"/>
  <c r="A554" i="23" s="1"/>
  <c r="O553" i="23"/>
  <c r="J553" i="23"/>
  <c r="C556" i="23" l="1"/>
  <c r="B555" i="23"/>
  <c r="A555" i="23" s="1"/>
  <c r="J555" i="23" s="1"/>
  <c r="C557" i="23" l="1"/>
  <c r="B556" i="23"/>
  <c r="A556" i="23" s="1"/>
  <c r="C558" i="23" l="1"/>
  <c r="B557" i="23"/>
  <c r="A557" i="23" s="1"/>
  <c r="C559" i="23" l="1"/>
  <c r="B558" i="23"/>
  <c r="A558" i="23" s="1"/>
  <c r="B559" i="23" l="1"/>
  <c r="A559" i="23" s="1"/>
  <c r="C560" i="23"/>
  <c r="B560" i="23" l="1"/>
  <c r="A560" i="23" s="1"/>
  <c r="C561" i="23"/>
  <c r="C562" i="23" l="1"/>
  <c r="B561" i="23"/>
  <c r="A561" i="23" s="1"/>
  <c r="C563" i="23" l="1"/>
  <c r="B562" i="23"/>
  <c r="A562" i="23" s="1"/>
  <c r="J563" i="23" s="1"/>
  <c r="C564" i="23" l="1"/>
  <c r="B563" i="23"/>
  <c r="A563" i="23" s="1"/>
  <c r="B564" i="23" l="1"/>
  <c r="A564" i="23" s="1"/>
  <c r="C565" i="23"/>
  <c r="C566" i="23" l="1"/>
  <c r="B565" i="23"/>
  <c r="A565" i="23" s="1"/>
  <c r="J566" i="23" s="1"/>
  <c r="C567" i="23" l="1"/>
  <c r="B566" i="23"/>
  <c r="A566" i="23" s="1"/>
  <c r="C568" i="23" l="1"/>
  <c r="B567" i="23"/>
  <c r="A567" i="23" s="1"/>
  <c r="B568" i="23" l="1"/>
  <c r="A568" i="23" s="1"/>
  <c r="C569" i="23"/>
  <c r="C570" i="23" l="1"/>
  <c r="B569" i="23"/>
  <c r="A569" i="23" s="1"/>
  <c r="C571" i="23" l="1"/>
  <c r="B570" i="23"/>
  <c r="A570" i="23" s="1"/>
  <c r="O569" i="23"/>
  <c r="J569" i="23"/>
  <c r="C572" i="23" l="1"/>
  <c r="B571" i="23"/>
  <c r="A571" i="23" s="1"/>
  <c r="J571" i="23" s="1"/>
  <c r="C573" i="23" l="1"/>
  <c r="B572" i="23"/>
  <c r="A572" i="23" s="1"/>
  <c r="C574" i="23" l="1"/>
  <c r="B573" i="23"/>
  <c r="A573" i="23" s="1"/>
  <c r="B574" i="23" l="1"/>
  <c r="A574" i="23" s="1"/>
  <c r="C575" i="23"/>
  <c r="C576" i="23" l="1"/>
  <c r="B575" i="23"/>
  <c r="A575" i="23" s="1"/>
  <c r="C577" i="23" l="1"/>
  <c r="B576" i="23"/>
  <c r="A576" i="23" s="1"/>
  <c r="C578" i="23" l="1"/>
  <c r="B577" i="23"/>
  <c r="A577" i="23" s="1"/>
  <c r="C579" i="23" l="1"/>
  <c r="B578" i="23"/>
  <c r="A578" i="23" s="1"/>
  <c r="J579" i="23" s="1"/>
  <c r="C580" i="23" l="1"/>
  <c r="B579" i="23"/>
  <c r="A579" i="23" s="1"/>
  <c r="C581" i="23" l="1"/>
  <c r="B580" i="23"/>
  <c r="A580" i="23" s="1"/>
  <c r="B581" i="23" l="1"/>
  <c r="A581" i="23" s="1"/>
  <c r="J582" i="23" s="1"/>
  <c r="C582" i="23"/>
  <c r="C583" i="23" l="1"/>
  <c r="B582" i="23"/>
  <c r="A582" i="23" s="1"/>
  <c r="C584" i="23" l="1"/>
  <c r="B583" i="23"/>
  <c r="A583" i="23" s="1"/>
  <c r="C585" i="23" l="1"/>
  <c r="B584" i="23"/>
  <c r="A584" i="23" s="1"/>
  <c r="C586" i="23" l="1"/>
  <c r="B585" i="23"/>
  <c r="A585" i="23" s="1"/>
  <c r="C587" i="23" l="1"/>
  <c r="B586" i="23"/>
  <c r="A586" i="23" s="1"/>
  <c r="O585" i="23"/>
  <c r="J585" i="23"/>
  <c r="C588" i="23" l="1"/>
  <c r="B587" i="23"/>
  <c r="A587" i="23" s="1"/>
  <c r="J587" i="23" s="1"/>
  <c r="C589" i="23" l="1"/>
  <c r="B588" i="23"/>
  <c r="A588" i="23" s="1"/>
  <c r="C590" i="23" l="1"/>
  <c r="B589" i="23"/>
  <c r="A589" i="23" s="1"/>
  <c r="C591" i="23" l="1"/>
  <c r="B590" i="23"/>
  <c r="A590" i="23" s="1"/>
  <c r="C592" i="23" l="1"/>
  <c r="B591" i="23"/>
  <c r="A591" i="23" s="1"/>
  <c r="C593" i="23" l="1"/>
  <c r="B592" i="23"/>
  <c r="A592" i="23" s="1"/>
  <c r="B593" i="23" l="1"/>
  <c r="A593" i="23" s="1"/>
  <c r="C594" i="23"/>
  <c r="C595" i="23" l="1"/>
  <c r="B594" i="23"/>
  <c r="A594" i="23" s="1"/>
  <c r="J595" i="23" s="1"/>
  <c r="C596" i="23" l="1"/>
  <c r="B595" i="23"/>
  <c r="A595" i="23" s="1"/>
  <c r="C597" i="23" l="1"/>
  <c r="B596" i="23"/>
  <c r="A596" i="23" s="1"/>
  <c r="C598" i="23" l="1"/>
  <c r="B597" i="23"/>
  <c r="A597" i="23" s="1"/>
  <c r="J598" i="23" s="1"/>
  <c r="C599" i="23" l="1"/>
  <c r="B598" i="23"/>
  <c r="A598" i="23" s="1"/>
  <c r="C600" i="23" l="1"/>
  <c r="B599" i="23"/>
  <c r="A599" i="23" s="1"/>
  <c r="C601" i="23" l="1"/>
  <c r="B600" i="23"/>
  <c r="A600" i="23" s="1"/>
  <c r="C602" i="23" l="1"/>
  <c r="B601" i="23"/>
  <c r="A601" i="23" s="1"/>
  <c r="C603" i="23" l="1"/>
  <c r="B602" i="23"/>
  <c r="A602" i="23" s="1"/>
  <c r="J601" i="23"/>
  <c r="O601" i="23"/>
  <c r="C604" i="23" l="1"/>
  <c r="B603" i="23"/>
  <c r="A603" i="23" s="1"/>
  <c r="J603" i="23" s="1"/>
  <c r="C605" i="23" l="1"/>
  <c r="B604" i="23"/>
  <c r="A604" i="23" s="1"/>
  <c r="C606" i="23" l="1"/>
  <c r="B605" i="23"/>
  <c r="A605" i="23" s="1"/>
  <c r="C607" i="23" l="1"/>
  <c r="B606" i="23"/>
  <c r="A606" i="23" s="1"/>
  <c r="C608" i="23" l="1"/>
  <c r="B607" i="23"/>
  <c r="A607" i="23" s="1"/>
  <c r="C609" i="23" l="1"/>
  <c r="B608" i="23"/>
  <c r="A608" i="23" s="1"/>
  <c r="C610" i="23" l="1"/>
  <c r="B609" i="23"/>
  <c r="A609" i="23" s="1"/>
  <c r="C611" i="23" l="1"/>
  <c r="B610" i="23"/>
  <c r="A610" i="23" s="1"/>
  <c r="J611" i="23" s="1"/>
  <c r="C612" i="23" l="1"/>
  <c r="B611" i="23"/>
  <c r="A611" i="23" s="1"/>
  <c r="C613" i="23" l="1"/>
  <c r="B612" i="23"/>
  <c r="A612" i="23" s="1"/>
  <c r="C614" i="23" l="1"/>
  <c r="B613" i="23"/>
  <c r="A613" i="23" s="1"/>
  <c r="J614" i="23" s="1"/>
  <c r="C615" i="23" l="1"/>
  <c r="B614" i="23"/>
  <c r="A614" i="23" s="1"/>
  <c r="C616" i="23" l="1"/>
  <c r="B615" i="23"/>
  <c r="A615" i="23" s="1"/>
  <c r="C617" i="23" l="1"/>
  <c r="B616" i="23"/>
  <c r="A616" i="23" s="1"/>
  <c r="C618" i="23" l="1"/>
  <c r="B617" i="23"/>
  <c r="A617" i="23" s="1"/>
  <c r="C619" i="23" l="1"/>
  <c r="B618" i="23"/>
  <c r="A618" i="23" s="1"/>
  <c r="J617" i="23"/>
  <c r="O617" i="23"/>
  <c r="C620" i="23" l="1"/>
  <c r="B619" i="23"/>
  <c r="A619" i="23" s="1"/>
  <c r="J619" i="23" s="1"/>
  <c r="C621" i="23" l="1"/>
  <c r="B620" i="23"/>
  <c r="A620" i="23" s="1"/>
  <c r="C622" i="23" l="1"/>
  <c r="B621" i="23"/>
  <c r="A621" i="23" s="1"/>
  <c r="C623" i="23" l="1"/>
  <c r="B622" i="23"/>
  <c r="A622" i="23" s="1"/>
  <c r="C624" i="23" l="1"/>
  <c r="B623" i="23"/>
  <c r="A623" i="23" s="1"/>
  <c r="C625" i="23" l="1"/>
  <c r="B624" i="23"/>
  <c r="A624" i="23" s="1"/>
  <c r="C626" i="23" l="1"/>
  <c r="B625" i="23"/>
  <c r="A625" i="23" s="1"/>
  <c r="C627" i="23" l="1"/>
  <c r="B626" i="23"/>
  <c r="A626" i="23" s="1"/>
  <c r="J627" i="23" s="1"/>
  <c r="C628" i="23" l="1"/>
  <c r="B627" i="23"/>
  <c r="A627" i="23" s="1"/>
  <c r="C629" i="23" l="1"/>
  <c r="B628" i="23"/>
  <c r="A628" i="23" s="1"/>
  <c r="C630" i="23" l="1"/>
  <c r="B629" i="23"/>
  <c r="A629" i="23" s="1"/>
  <c r="J630" i="23" s="1"/>
  <c r="C631" i="23" l="1"/>
  <c r="B630" i="23"/>
  <c r="A630" i="23" s="1"/>
  <c r="C632" i="23" l="1"/>
  <c r="B631" i="23"/>
  <c r="A631" i="23" s="1"/>
  <c r="C633" i="23" l="1"/>
  <c r="B632" i="23"/>
  <c r="A632" i="23" s="1"/>
  <c r="C634" i="23" l="1"/>
  <c r="B633" i="23"/>
  <c r="A633" i="23" s="1"/>
  <c r="C635" i="23" l="1"/>
  <c r="B634" i="23"/>
  <c r="A634" i="23" s="1"/>
  <c r="O633" i="23"/>
  <c r="J633" i="23"/>
  <c r="C636" i="23" l="1"/>
  <c r="B635" i="23"/>
  <c r="A635" i="23" s="1"/>
  <c r="J635" i="23" s="1"/>
  <c r="C637" i="23" l="1"/>
  <c r="B636" i="23"/>
  <c r="A636" i="23" s="1"/>
  <c r="C638" i="23" l="1"/>
  <c r="B637" i="23"/>
  <c r="A637" i="23" s="1"/>
  <c r="C639" i="23" l="1"/>
  <c r="B638" i="23"/>
  <c r="A638" i="23" s="1"/>
  <c r="C640" i="23" l="1"/>
  <c r="B639" i="23"/>
  <c r="A639" i="23" s="1"/>
  <c r="C641" i="23" l="1"/>
  <c r="B640" i="23"/>
  <c r="A640" i="23" s="1"/>
  <c r="B641" i="23" l="1"/>
  <c r="A641" i="23" s="1"/>
  <c r="C642" i="23"/>
  <c r="C643" i="23" l="1"/>
  <c r="B642" i="23"/>
  <c r="A642" i="23" s="1"/>
  <c r="J643" i="23" s="1"/>
  <c r="C644" i="23" l="1"/>
  <c r="B643" i="23"/>
  <c r="A643" i="23" s="1"/>
  <c r="C645" i="23" l="1"/>
  <c r="B644" i="23"/>
  <c r="A644" i="23" s="1"/>
  <c r="C646" i="23" l="1"/>
  <c r="B645" i="23"/>
  <c r="A645" i="23" s="1"/>
  <c r="J646" i="23" s="1"/>
  <c r="C647" i="23" l="1"/>
  <c r="B646" i="23"/>
  <c r="A646" i="23" s="1"/>
  <c r="C648" i="23" l="1"/>
  <c r="B647" i="23"/>
  <c r="A647" i="23" s="1"/>
  <c r="C649" i="23" l="1"/>
  <c r="B648" i="23"/>
  <c r="A648" i="23" s="1"/>
  <c r="C650" i="23" l="1"/>
  <c r="B649" i="23"/>
  <c r="A649" i="23" s="1"/>
  <c r="C651" i="23" l="1"/>
  <c r="B650" i="23"/>
  <c r="A650" i="23" s="1"/>
  <c r="J649" i="23"/>
  <c r="O649" i="23"/>
  <c r="C652" i="23" l="1"/>
  <c r="B651" i="23"/>
  <c r="A651" i="23" s="1"/>
  <c r="J651" i="23" s="1"/>
  <c r="C653" i="23" l="1"/>
  <c r="B652" i="23"/>
  <c r="A652" i="23" s="1"/>
  <c r="B653" i="23" l="1"/>
  <c r="A653" i="23" s="1"/>
  <c r="C654" i="23"/>
  <c r="C655" i="23" l="1"/>
  <c r="B654" i="23"/>
  <c r="A654" i="23" s="1"/>
  <c r="C656" i="23" l="1"/>
  <c r="B655" i="23"/>
  <c r="A655" i="23" s="1"/>
  <c r="C657" i="23" l="1"/>
  <c r="B656" i="23"/>
  <c r="A656" i="23" s="1"/>
  <c r="B657" i="23" l="1"/>
  <c r="A657" i="23" s="1"/>
  <c r="C658" i="23"/>
  <c r="C659" i="23" l="1"/>
  <c r="B658" i="23"/>
  <c r="A658" i="23" s="1"/>
  <c r="J659" i="23" s="1"/>
  <c r="C660" i="23" l="1"/>
  <c r="B659" i="23"/>
  <c r="A659" i="23" s="1"/>
  <c r="C661" i="23" l="1"/>
  <c r="B660" i="23"/>
  <c r="A660" i="23" s="1"/>
  <c r="C662" i="23" l="1"/>
  <c r="B661" i="23"/>
  <c r="A661" i="23" s="1"/>
  <c r="J662" i="23" s="1"/>
  <c r="C663" i="23" l="1"/>
  <c r="B662" i="23"/>
  <c r="A662" i="23" s="1"/>
  <c r="C664" i="23" l="1"/>
  <c r="B663" i="23"/>
  <c r="A663" i="23" s="1"/>
  <c r="C665" i="23" l="1"/>
  <c r="B664" i="23"/>
  <c r="A664" i="23" s="1"/>
  <c r="C666" i="23" l="1"/>
  <c r="B665" i="23"/>
  <c r="A665" i="23" s="1"/>
  <c r="C667" i="23" l="1"/>
  <c r="B666" i="23"/>
  <c r="A666" i="23" s="1"/>
  <c r="O665" i="23"/>
  <c r="J665" i="23"/>
  <c r="C668" i="23" l="1"/>
  <c r="B667" i="23"/>
  <c r="A667" i="23" s="1"/>
  <c r="J667" i="23" s="1"/>
  <c r="C669" i="23" l="1"/>
  <c r="B668" i="23"/>
  <c r="A668" i="23" s="1"/>
  <c r="B669" i="23" l="1"/>
  <c r="A669" i="23" s="1"/>
  <c r="C670" i="23"/>
  <c r="C671" i="23" l="1"/>
  <c r="B670" i="23"/>
  <c r="A670" i="23" s="1"/>
  <c r="C672" i="23" l="1"/>
  <c r="B671" i="23"/>
  <c r="A671" i="23" s="1"/>
  <c r="C673" i="23" l="1"/>
  <c r="B672" i="23"/>
  <c r="A672" i="23" s="1"/>
  <c r="C674" i="23" l="1"/>
  <c r="B673" i="23"/>
  <c r="A673" i="23" s="1"/>
  <c r="C675" i="23" l="1"/>
  <c r="B674" i="23"/>
  <c r="A674" i="23" s="1"/>
  <c r="J675" i="23" s="1"/>
  <c r="C676" i="23" l="1"/>
  <c r="B675" i="23"/>
  <c r="A675" i="23" s="1"/>
  <c r="C677" i="23" l="1"/>
  <c r="B676" i="23"/>
  <c r="A676" i="23" s="1"/>
  <c r="C678" i="23" l="1"/>
  <c r="B677" i="23"/>
  <c r="A677" i="23" s="1"/>
  <c r="J678" i="23" s="1"/>
  <c r="C679" i="23" l="1"/>
  <c r="B678" i="23"/>
  <c r="A678" i="23" s="1"/>
  <c r="C680" i="23" l="1"/>
  <c r="B679" i="23"/>
  <c r="A679" i="23" s="1"/>
  <c r="C681" i="23" l="1"/>
  <c r="B680" i="23"/>
  <c r="A680" i="23" s="1"/>
  <c r="C682" i="23" l="1"/>
  <c r="B681" i="23"/>
  <c r="A681" i="23" s="1"/>
  <c r="C683" i="23" l="1"/>
  <c r="B682" i="23"/>
  <c r="A682" i="23" s="1"/>
  <c r="J681" i="23"/>
  <c r="O681" i="23"/>
  <c r="C684" i="23" l="1"/>
  <c r="B683" i="23"/>
  <c r="A683" i="23" s="1"/>
  <c r="J683" i="23" s="1"/>
  <c r="C685" i="23" l="1"/>
  <c r="B684" i="23"/>
  <c r="A684" i="23" s="1"/>
  <c r="C686" i="23" l="1"/>
  <c r="B685" i="23"/>
  <c r="A685" i="23" s="1"/>
  <c r="C687" i="23" l="1"/>
  <c r="B686" i="23"/>
  <c r="A686" i="23" s="1"/>
  <c r="C688" i="23" l="1"/>
  <c r="B687" i="23"/>
  <c r="A687" i="23" s="1"/>
  <c r="C689" i="23" l="1"/>
  <c r="B688" i="23"/>
  <c r="A688" i="23" s="1"/>
  <c r="B689" i="23" l="1"/>
  <c r="A689" i="23" s="1"/>
  <c r="C690" i="23"/>
  <c r="C691" i="23" l="1"/>
  <c r="B690" i="23"/>
  <c r="A690" i="23" s="1"/>
  <c r="J691" i="23" s="1"/>
  <c r="C692" i="23" l="1"/>
  <c r="B691" i="23"/>
  <c r="A691" i="23" s="1"/>
  <c r="C693" i="23" l="1"/>
  <c r="B692" i="23"/>
  <c r="A692" i="23" s="1"/>
  <c r="C694" i="23" l="1"/>
  <c r="B693" i="23"/>
  <c r="A693" i="23" s="1"/>
  <c r="J694" i="23" s="1"/>
  <c r="C695" i="23" l="1"/>
  <c r="B694" i="23"/>
  <c r="A694" i="23" s="1"/>
  <c r="C696" i="23" l="1"/>
  <c r="B695" i="23"/>
  <c r="A695" i="23" s="1"/>
  <c r="C697" i="23" l="1"/>
  <c r="B696" i="23"/>
  <c r="A696" i="23" s="1"/>
  <c r="B697" i="23" l="1"/>
  <c r="A697" i="23" s="1"/>
  <c r="C698" i="23"/>
  <c r="J697" i="23" l="1"/>
  <c r="O697" i="23"/>
  <c r="C699" i="23"/>
  <c r="B698" i="23"/>
  <c r="A698" i="23" s="1"/>
  <c r="C700" i="23" l="1"/>
  <c r="B699" i="23"/>
  <c r="A699" i="23" s="1"/>
  <c r="J699" i="23" s="1"/>
  <c r="C701" i="23" l="1"/>
  <c r="B700" i="23"/>
  <c r="A700" i="23" s="1"/>
  <c r="C702" i="23" l="1"/>
  <c r="B701" i="23"/>
  <c r="A701" i="23" s="1"/>
  <c r="C703" i="23" l="1"/>
  <c r="B702" i="23"/>
  <c r="A702" i="23" s="1"/>
  <c r="C704" i="23" l="1"/>
  <c r="B703" i="23"/>
  <c r="A703" i="23" s="1"/>
  <c r="C705" i="23" l="1"/>
  <c r="B704" i="23"/>
  <c r="A704" i="23" s="1"/>
  <c r="B705" i="23" l="1"/>
  <c r="A705" i="23" s="1"/>
  <c r="C706" i="23"/>
  <c r="C707" i="23" l="1"/>
  <c r="B706" i="23"/>
  <c r="A706" i="23" s="1"/>
  <c r="J707" i="23" s="1"/>
  <c r="C708" i="23" l="1"/>
  <c r="B707" i="23"/>
  <c r="A707" i="23" s="1"/>
  <c r="C709" i="23" l="1"/>
  <c r="B708" i="23"/>
  <c r="A708" i="23" s="1"/>
  <c r="C710" i="23" l="1"/>
  <c r="B709" i="23"/>
  <c r="A709" i="23" s="1"/>
  <c r="J710" i="23" s="1"/>
  <c r="C711" i="23" l="1"/>
  <c r="B710" i="23"/>
  <c r="A710" i="23" s="1"/>
  <c r="C712" i="23" l="1"/>
  <c r="B711" i="23"/>
  <c r="A711" i="23" s="1"/>
  <c r="C713" i="23" l="1"/>
  <c r="B712" i="23"/>
  <c r="A712" i="23" s="1"/>
  <c r="C714" i="23" l="1"/>
  <c r="B713" i="23"/>
  <c r="A713" i="23" s="1"/>
  <c r="C715" i="23" l="1"/>
  <c r="B714" i="23"/>
  <c r="A714" i="23" s="1"/>
  <c r="J713" i="23"/>
  <c r="O713" i="23"/>
  <c r="C716" i="23" l="1"/>
  <c r="B715" i="23"/>
  <c r="A715" i="23" s="1"/>
  <c r="J715" i="23" s="1"/>
  <c r="C717" i="23" l="1"/>
  <c r="B716" i="23"/>
  <c r="A716" i="23" s="1"/>
  <c r="B717" i="23" l="1"/>
  <c r="A717" i="23" s="1"/>
  <c r="C718" i="23"/>
  <c r="C719" i="23" l="1"/>
  <c r="B718" i="23"/>
  <c r="A718" i="23" s="1"/>
  <c r="C720" i="23" l="1"/>
  <c r="B719" i="23"/>
  <c r="A719" i="23" s="1"/>
  <c r="C721" i="23" l="1"/>
  <c r="B720" i="23"/>
  <c r="A720" i="23" s="1"/>
  <c r="B721" i="23" l="1"/>
  <c r="A721" i="23" s="1"/>
  <c r="C722" i="23"/>
  <c r="C723" i="23" l="1"/>
  <c r="B722" i="23"/>
  <c r="A722" i="23" s="1"/>
  <c r="J723" i="23" s="1"/>
  <c r="C724" i="23" l="1"/>
  <c r="B723" i="23"/>
  <c r="A723" i="23" s="1"/>
  <c r="C725" i="23" l="1"/>
  <c r="B724" i="23"/>
  <c r="A724" i="23" s="1"/>
  <c r="C726" i="23" l="1"/>
  <c r="B725" i="23"/>
  <c r="A725" i="23" s="1"/>
  <c r="J726" i="23" s="1"/>
  <c r="C727" i="23" l="1"/>
  <c r="B726" i="23"/>
  <c r="A726" i="23" s="1"/>
  <c r="C728" i="23" l="1"/>
  <c r="B727" i="23"/>
  <c r="A727" i="23" s="1"/>
  <c r="C729" i="23" l="1"/>
  <c r="B728" i="23"/>
  <c r="A728" i="23" s="1"/>
  <c r="C730" i="23" l="1"/>
  <c r="B729" i="23"/>
  <c r="A729" i="23" s="1"/>
  <c r="C731" i="23" l="1"/>
  <c r="B730" i="23"/>
  <c r="A730" i="23" s="1"/>
  <c r="J729" i="23"/>
  <c r="O729" i="23"/>
  <c r="C732" i="23" l="1"/>
  <c r="B731" i="23"/>
  <c r="A731" i="23" s="1"/>
  <c r="J731" i="23" s="1"/>
  <c r="C733" i="23" l="1"/>
  <c r="B732" i="23"/>
  <c r="A732" i="23" s="1"/>
  <c r="C734" i="23" l="1"/>
  <c r="B733" i="23"/>
  <c r="A733" i="23" s="1"/>
  <c r="C735" i="23" l="1"/>
  <c r="B734" i="23"/>
  <c r="A734" i="23" s="1"/>
  <c r="C736" i="23" l="1"/>
  <c r="B735" i="23"/>
  <c r="A735" i="23" s="1"/>
  <c r="C737" i="23" l="1"/>
  <c r="B736" i="23"/>
  <c r="A736" i="23" s="1"/>
  <c r="B737" i="23" l="1"/>
  <c r="A737" i="23" s="1"/>
  <c r="C738" i="23"/>
  <c r="C739" i="23" l="1"/>
  <c r="B738" i="23"/>
  <c r="A738" i="23" s="1"/>
  <c r="J739" i="23" s="1"/>
  <c r="C740" i="23" l="1"/>
  <c r="B739" i="23"/>
  <c r="A739" i="23" s="1"/>
  <c r="C741" i="23" l="1"/>
  <c r="B740" i="23"/>
  <c r="A740" i="23" s="1"/>
  <c r="B741" i="23" l="1"/>
  <c r="A741" i="23" s="1"/>
  <c r="J742" i="23" s="1"/>
  <c r="C742" i="23"/>
  <c r="C743" i="23" l="1"/>
  <c r="B742" i="23"/>
  <c r="A742" i="23" s="1"/>
  <c r="C744" i="23" l="1"/>
  <c r="B743" i="23"/>
  <c r="A743" i="23" s="1"/>
  <c r="C745" i="23" l="1"/>
  <c r="B744" i="23"/>
  <c r="A744" i="23" s="1"/>
  <c r="C746" i="23" l="1"/>
  <c r="B745" i="23"/>
  <c r="A745" i="23" s="1"/>
  <c r="C747" i="23" l="1"/>
  <c r="B746" i="23"/>
  <c r="A746" i="23" s="1"/>
  <c r="O745" i="23"/>
  <c r="J745" i="23"/>
  <c r="C748" i="23" l="1"/>
  <c r="B747" i="23"/>
  <c r="A747" i="23" s="1"/>
  <c r="J747" i="23" s="1"/>
  <c r="C749" i="23" l="1"/>
  <c r="B748" i="23"/>
  <c r="A748" i="23" s="1"/>
  <c r="C750" i="23" l="1"/>
  <c r="B749" i="23"/>
  <c r="A749" i="23" s="1"/>
  <c r="C751" i="23" l="1"/>
  <c r="B750" i="23"/>
  <c r="A750" i="23" s="1"/>
  <c r="C752" i="23" l="1"/>
  <c r="B751" i="23"/>
  <c r="A751" i="23" s="1"/>
  <c r="C753" i="23" l="1"/>
  <c r="B752" i="23"/>
  <c r="A752" i="23" s="1"/>
  <c r="B753" i="23" l="1"/>
  <c r="A753" i="23" s="1"/>
  <c r="C754" i="23"/>
  <c r="C755" i="23" l="1"/>
  <c r="B754" i="23"/>
  <c r="A754" i="23" s="1"/>
  <c r="J755" i="23" s="1"/>
  <c r="C756" i="23" l="1"/>
  <c r="B755" i="23"/>
  <c r="A755" i="23" s="1"/>
  <c r="C757" i="23" l="1"/>
  <c r="B756" i="23"/>
  <c r="A756" i="23" s="1"/>
  <c r="C758" i="23" l="1"/>
  <c r="B757" i="23"/>
  <c r="A757" i="23" s="1"/>
  <c r="J758" i="23" s="1"/>
  <c r="C759" i="23" l="1"/>
  <c r="B758" i="23"/>
  <c r="A758" i="23" s="1"/>
  <c r="C760" i="23" l="1"/>
  <c r="B759" i="23"/>
  <c r="A759" i="23" s="1"/>
  <c r="C761" i="23" l="1"/>
  <c r="B760" i="23"/>
  <c r="A760" i="23" s="1"/>
  <c r="C762" i="23" l="1"/>
  <c r="B761" i="23"/>
  <c r="A761" i="23" s="1"/>
  <c r="C763" i="23" l="1"/>
  <c r="B762" i="23"/>
  <c r="A762" i="23" s="1"/>
  <c r="O761" i="23"/>
  <c r="J761" i="23"/>
  <c r="C764" i="23" l="1"/>
  <c r="B763" i="23"/>
  <c r="A763" i="23" s="1"/>
  <c r="J763" i="23" s="1"/>
  <c r="C765" i="23" l="1"/>
  <c r="B764" i="23"/>
  <c r="A764" i="23" s="1"/>
  <c r="C766" i="23" l="1"/>
  <c r="B765" i="23"/>
  <c r="A765" i="23" s="1"/>
  <c r="C767" i="23" l="1"/>
  <c r="B766" i="23"/>
  <c r="A766" i="23" s="1"/>
  <c r="C768" i="23" l="1"/>
  <c r="B767" i="23"/>
  <c r="A767" i="23" s="1"/>
  <c r="C769" i="23" l="1"/>
  <c r="B768" i="23"/>
  <c r="A768" i="23" s="1"/>
  <c r="C770" i="23" l="1"/>
  <c r="B769" i="23"/>
  <c r="A769" i="23" s="1"/>
  <c r="C771" i="23" l="1"/>
  <c r="B770" i="23"/>
  <c r="A770" i="23" s="1"/>
  <c r="J771" i="23" s="1"/>
  <c r="C772" i="23" l="1"/>
  <c r="B771" i="23"/>
  <c r="A771" i="23" s="1"/>
  <c r="C773" i="23" l="1"/>
  <c r="B772" i="23"/>
  <c r="A772" i="23" s="1"/>
  <c r="C774" i="23" l="1"/>
  <c r="B773" i="23"/>
  <c r="A773" i="23" s="1"/>
  <c r="J774" i="23" s="1"/>
  <c r="C775" i="23" l="1"/>
  <c r="B774" i="23"/>
  <c r="A774" i="23" s="1"/>
  <c r="C776" i="23" l="1"/>
  <c r="B775" i="23"/>
  <c r="A775" i="23" s="1"/>
  <c r="C777" i="23" l="1"/>
  <c r="B776" i="23"/>
  <c r="A776" i="23" s="1"/>
  <c r="C778" i="23" l="1"/>
  <c r="B777" i="23"/>
  <c r="A777" i="23" s="1"/>
  <c r="C779" i="23" l="1"/>
  <c r="B778" i="23"/>
  <c r="A778" i="23" s="1"/>
  <c r="O777" i="23"/>
  <c r="J777" i="23"/>
  <c r="C780" i="23" l="1"/>
  <c r="B779" i="23"/>
  <c r="A779" i="23" s="1"/>
  <c r="J779" i="23" s="1"/>
  <c r="C781" i="23" l="1"/>
  <c r="B780" i="23"/>
  <c r="A780" i="23" s="1"/>
  <c r="B781" i="23" l="1"/>
  <c r="A781" i="23" s="1"/>
  <c r="C782" i="23"/>
  <c r="C783" i="23" l="1"/>
  <c r="B782" i="23"/>
  <c r="A782" i="23" s="1"/>
  <c r="C784" i="23" l="1"/>
  <c r="B783" i="23"/>
  <c r="A783" i="23" s="1"/>
  <c r="C785" i="23" l="1"/>
  <c r="B784" i="23"/>
  <c r="A784" i="23" s="1"/>
  <c r="B785" i="23" l="1"/>
  <c r="A785" i="23" s="1"/>
  <c r="C786" i="23"/>
  <c r="C787" i="23" l="1"/>
  <c r="B786" i="23"/>
  <c r="A786" i="23" s="1"/>
  <c r="J787" i="23" s="1"/>
  <c r="C788" i="23" l="1"/>
  <c r="B787" i="23"/>
  <c r="A787" i="23" s="1"/>
  <c r="C789" i="23" l="1"/>
  <c r="B788" i="23"/>
  <c r="A788" i="23" s="1"/>
  <c r="B789" i="23" l="1"/>
  <c r="A789" i="23" s="1"/>
  <c r="J790" i="23" s="1"/>
  <c r="C790" i="23"/>
  <c r="C791" i="23" l="1"/>
  <c r="B790" i="23"/>
  <c r="A790" i="23" s="1"/>
  <c r="C792" i="23" l="1"/>
  <c r="B791" i="23"/>
  <c r="A791" i="23" s="1"/>
  <c r="C793" i="23" l="1"/>
  <c r="B792" i="23"/>
  <c r="A792" i="23" s="1"/>
  <c r="C794" i="23" l="1"/>
  <c r="B793" i="23"/>
  <c r="A793" i="23" s="1"/>
  <c r="C795" i="23" l="1"/>
  <c r="B794" i="23"/>
  <c r="A794" i="23" s="1"/>
  <c r="J793" i="23"/>
  <c r="O793" i="23"/>
  <c r="C796" i="23" l="1"/>
  <c r="B795" i="23"/>
  <c r="A795" i="23" s="1"/>
  <c r="J795" i="23" s="1"/>
  <c r="C797" i="23" l="1"/>
  <c r="B796" i="23"/>
  <c r="A796" i="23" s="1"/>
  <c r="B797" i="23" l="1"/>
  <c r="A797" i="23" s="1"/>
  <c r="C798" i="23"/>
  <c r="C799" i="23" l="1"/>
  <c r="B798" i="23"/>
  <c r="A798" i="23" s="1"/>
  <c r="C800" i="23" l="1"/>
  <c r="B799" i="23"/>
  <c r="A799" i="23" s="1"/>
  <c r="C801" i="23" l="1"/>
  <c r="B800" i="23"/>
  <c r="A800" i="23" s="1"/>
  <c r="C802" i="23" l="1"/>
  <c r="B801" i="23"/>
  <c r="A801" i="23" s="1"/>
  <c r="C803" i="23" l="1"/>
  <c r="B802" i="23"/>
  <c r="A802" i="23" s="1"/>
  <c r="J803" i="23" s="1"/>
  <c r="C804" i="23" l="1"/>
  <c r="B803" i="23"/>
  <c r="A803" i="23" s="1"/>
  <c r="C805" i="23" l="1"/>
  <c r="B804" i="23"/>
  <c r="A804" i="23" s="1"/>
  <c r="B805" i="23" l="1"/>
  <c r="A805" i="23" s="1"/>
  <c r="J806" i="23" s="1"/>
  <c r="C806" i="23"/>
  <c r="C807" i="23" l="1"/>
  <c r="B806" i="23"/>
  <c r="A806" i="23" s="1"/>
  <c r="C808" i="23" l="1"/>
  <c r="B807" i="23"/>
  <c r="A807" i="23" s="1"/>
  <c r="C809" i="23" l="1"/>
  <c r="B808" i="23"/>
  <c r="A808" i="23" s="1"/>
  <c r="C810" i="23" l="1"/>
  <c r="B809" i="23"/>
  <c r="A809" i="23" s="1"/>
  <c r="C811" i="23" l="1"/>
  <c r="B810" i="23"/>
  <c r="A810" i="23" s="1"/>
  <c r="O809" i="23"/>
  <c r="J809" i="23"/>
  <c r="C812" i="23" l="1"/>
  <c r="B811" i="23"/>
  <c r="A811" i="23" s="1"/>
  <c r="J811" i="23" s="1"/>
  <c r="C813" i="23" l="1"/>
  <c r="B812" i="23"/>
  <c r="A812" i="23" s="1"/>
  <c r="C814" i="23" l="1"/>
  <c r="B813" i="23"/>
  <c r="A813" i="23" s="1"/>
  <c r="C815" i="23" l="1"/>
  <c r="B814" i="23"/>
  <c r="A814" i="23" s="1"/>
  <c r="C816" i="23" l="1"/>
  <c r="B815" i="23"/>
  <c r="A815" i="23" s="1"/>
  <c r="C817" i="23" l="1"/>
  <c r="B816" i="23"/>
  <c r="A816" i="23" s="1"/>
  <c r="B817" i="23" l="1"/>
  <c r="A817" i="23" s="1"/>
  <c r="C818" i="23"/>
  <c r="C819" i="23" l="1"/>
  <c r="B818" i="23"/>
  <c r="A818" i="23" s="1"/>
  <c r="J819" i="23" s="1"/>
  <c r="C820" i="23" l="1"/>
  <c r="B819" i="23"/>
  <c r="A819" i="23" s="1"/>
  <c r="C821" i="23" l="1"/>
  <c r="B820" i="23"/>
  <c r="A820" i="23" s="1"/>
  <c r="B821" i="23" l="1"/>
  <c r="A821" i="23" s="1"/>
  <c r="J822" i="23" s="1"/>
  <c r="C822" i="23"/>
  <c r="C823" i="23" l="1"/>
  <c r="B822" i="23"/>
  <c r="A822" i="23" s="1"/>
  <c r="C824" i="23" l="1"/>
  <c r="B823" i="23"/>
  <c r="A823" i="23" s="1"/>
  <c r="C825" i="23" l="1"/>
  <c r="B824" i="23"/>
  <c r="A824" i="23" s="1"/>
  <c r="C826" i="23" l="1"/>
  <c r="B825" i="23"/>
  <c r="A825" i="23" s="1"/>
  <c r="C827" i="23" l="1"/>
  <c r="B826" i="23"/>
  <c r="A826" i="23" s="1"/>
  <c r="J825" i="23"/>
  <c r="O825" i="23"/>
  <c r="C828" i="23" l="1"/>
  <c r="B827" i="23"/>
  <c r="A827" i="23" s="1"/>
  <c r="J827" i="23" s="1"/>
  <c r="C829" i="23" l="1"/>
  <c r="B828" i="23"/>
  <c r="A828" i="23" s="1"/>
  <c r="B829" i="23" l="1"/>
  <c r="A829" i="23" s="1"/>
  <c r="C830" i="23"/>
  <c r="C831" i="23" l="1"/>
  <c r="B830" i="23"/>
  <c r="A830" i="23" s="1"/>
  <c r="C832" i="23" l="1"/>
  <c r="B831" i="23"/>
  <c r="A831" i="23" s="1"/>
  <c r="C833" i="23" l="1"/>
  <c r="B832" i="23"/>
  <c r="A832" i="23" s="1"/>
  <c r="B833" i="23" l="1"/>
  <c r="A833" i="23" s="1"/>
  <c r="C834" i="23"/>
  <c r="C835" i="23" l="1"/>
  <c r="B834" i="23"/>
  <c r="A834" i="23" s="1"/>
  <c r="J835" i="23" s="1"/>
  <c r="C836" i="23" l="1"/>
  <c r="B835" i="23"/>
  <c r="A835" i="23" s="1"/>
  <c r="C837" i="23" l="1"/>
  <c r="B836" i="23"/>
  <c r="A836" i="23" s="1"/>
  <c r="B837" i="23" l="1"/>
  <c r="A837" i="23" s="1"/>
  <c r="J838" i="23" s="1"/>
  <c r="C838" i="23"/>
  <c r="B838" i="23" l="1"/>
  <c r="A838" i="23" s="1"/>
  <c r="C839" i="23"/>
  <c r="C840" i="23" l="1"/>
  <c r="B839" i="23"/>
  <c r="A839" i="23" s="1"/>
  <c r="C841" i="23" l="1"/>
  <c r="B840" i="23"/>
  <c r="A840" i="23" s="1"/>
  <c r="C842" i="23" l="1"/>
  <c r="B841" i="23"/>
  <c r="A841" i="23" s="1"/>
  <c r="C843" i="23" l="1"/>
  <c r="B842" i="23"/>
  <c r="A842" i="23" s="1"/>
  <c r="O841" i="23"/>
  <c r="J841" i="23"/>
  <c r="C844" i="23" l="1"/>
  <c r="B843" i="23"/>
  <c r="A843" i="23" s="1"/>
  <c r="J843" i="23" s="1"/>
  <c r="C845" i="23" l="1"/>
  <c r="B844" i="23"/>
  <c r="A844" i="23" s="1"/>
  <c r="C846" i="23" l="1"/>
  <c r="B845" i="23"/>
  <c r="A845" i="23" s="1"/>
  <c r="B846" i="23" l="1"/>
  <c r="A846" i="23" s="1"/>
  <c r="C847" i="23"/>
  <c r="C848" i="23" l="1"/>
  <c r="B847" i="23"/>
  <c r="A847" i="23" s="1"/>
  <c r="C849" i="23" l="1"/>
  <c r="B848" i="23"/>
  <c r="A848" i="23" s="1"/>
  <c r="B849" i="23" l="1"/>
  <c r="A849" i="23" s="1"/>
  <c r="C850" i="23"/>
  <c r="C851" i="23" l="1"/>
  <c r="B850" i="23"/>
  <c r="A850" i="23" s="1"/>
  <c r="J851" i="23" s="1"/>
  <c r="C852" i="23" l="1"/>
  <c r="B851" i="23"/>
  <c r="A851" i="23" s="1"/>
  <c r="C853" i="23" l="1"/>
  <c r="B852" i="23"/>
  <c r="A852" i="23" s="1"/>
  <c r="C854" i="23" l="1"/>
  <c r="B853" i="23"/>
  <c r="A853" i="23" s="1"/>
  <c r="J854" i="23" s="1"/>
  <c r="C855" i="23" l="1"/>
  <c r="B854" i="23"/>
  <c r="A854" i="23" s="1"/>
  <c r="C856" i="23" l="1"/>
  <c r="B855" i="23"/>
  <c r="A855" i="23" s="1"/>
  <c r="C857" i="23" l="1"/>
  <c r="B856" i="23"/>
  <c r="A856" i="23" s="1"/>
  <c r="C858" i="23" l="1"/>
  <c r="B857" i="23"/>
  <c r="A857" i="23" s="1"/>
  <c r="C859" i="23" l="1"/>
  <c r="B858" i="23"/>
  <c r="A858" i="23" s="1"/>
  <c r="J857" i="23"/>
  <c r="O857" i="23"/>
  <c r="C860" i="23" l="1"/>
  <c r="B859" i="23"/>
  <c r="A859" i="23" s="1"/>
  <c r="J859" i="23" s="1"/>
  <c r="C861" i="23" l="1"/>
  <c r="B860" i="23"/>
  <c r="A860" i="23" s="1"/>
  <c r="B861" i="23" l="1"/>
  <c r="A861" i="23" s="1"/>
  <c r="C862" i="23"/>
  <c r="C863" i="23" l="1"/>
  <c r="B862" i="23"/>
  <c r="A862" i="23" s="1"/>
  <c r="C864" i="23" l="1"/>
  <c r="B863" i="23"/>
  <c r="A863" i="23" s="1"/>
  <c r="B864" i="23" l="1"/>
  <c r="A864" i="23" s="1"/>
  <c r="AH4" i="23"/>
  <c r="AH7" i="23" s="1"/>
  <c r="AH10" i="23" s="1"/>
  <c r="AH13" i="23" s="1"/>
  <c r="AQ4" i="23"/>
  <c r="AQ7" i="23" s="1"/>
  <c r="AQ10" i="23" s="1"/>
  <c r="AQ13" i="2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Микушин Алексей Александрович</author>
    <author>admin</author>
  </authors>
  <commentList>
    <comment ref="AD3" authorId="0" shapeId="0" xr:uid="{BF4298FA-25FF-4BF6-88F2-E94FE94186C0}">
      <text>
        <r>
          <rPr>
            <b/>
            <sz val="9"/>
            <color indexed="81"/>
            <rFont val="Tahoma"/>
            <family val="2"/>
            <charset val="204"/>
          </rPr>
          <t>Микушин Алексей Александрович:</t>
        </r>
        <r>
          <rPr>
            <sz val="9"/>
            <color indexed="81"/>
            <rFont val="Tahoma"/>
            <family val="2"/>
            <charset val="204"/>
          </rPr>
          <t xml:space="preserve">
дата отправки Заявки перевозчику</t>
        </r>
      </text>
    </comment>
    <comment ref="AD4" authorId="0" shapeId="0" xr:uid="{C79C4E28-B2AE-4A06-AA01-967F932444A0}">
      <text>
        <r>
          <rPr>
            <b/>
            <sz val="9"/>
            <color indexed="81"/>
            <rFont val="Tahoma"/>
            <family val="2"/>
            <charset val="204"/>
          </rPr>
          <t>Микушин Алексей Александрович:</t>
        </r>
        <r>
          <rPr>
            <sz val="9"/>
            <color indexed="81"/>
            <rFont val="Tahoma"/>
            <family val="2"/>
            <charset val="204"/>
          </rPr>
          <t xml:space="preserve">
дата поступления груза на терминал перевозчика / дата Забора груза у грузоотправителя</t>
        </r>
      </text>
    </comment>
    <comment ref="L7" authorId="0" shapeId="0" xr:uid="{DFDFF52D-A6C1-44AB-9153-27592F2E1250}">
      <text>
        <r>
          <rPr>
            <b/>
            <sz val="9"/>
            <color indexed="81"/>
            <rFont val="Tahoma"/>
            <family val="2"/>
            <charset val="204"/>
          </rPr>
          <t>Микушин Алексей Александрович:</t>
        </r>
        <r>
          <rPr>
            <sz val="9"/>
            <color indexed="81"/>
            <rFont val="Tahoma"/>
            <family val="2"/>
            <charset val="204"/>
          </rPr>
          <t xml:space="preserve">
телефон в формате 89ХХХХХХХХХ слитно без пробелов только цыфры 
</t>
        </r>
      </text>
    </comment>
    <comment ref="L11" authorId="0" shapeId="0" xr:uid="{72B12EDD-9C40-49DD-AB2C-948F4A7734D6}">
      <text>
        <r>
          <rPr>
            <b/>
            <sz val="9"/>
            <color indexed="81"/>
            <rFont val="Tahoma"/>
            <family val="2"/>
            <charset val="204"/>
          </rPr>
          <t>Микушин Алексей Александрович:</t>
        </r>
        <r>
          <rPr>
            <sz val="9"/>
            <color indexed="81"/>
            <rFont val="Tahoma"/>
            <family val="2"/>
            <charset val="204"/>
          </rPr>
          <t xml:space="preserve">
в формате 89ХХХХХХХХХХ слитно без пробелов только цифры</t>
        </r>
      </text>
    </comment>
    <comment ref="H15" authorId="1" shapeId="0" xr:uid="{00000000-0006-0000-0100-000001000000}">
      <text>
        <r>
          <rPr>
            <sz val="8"/>
            <color indexed="81"/>
            <rFont val="Tahoma"/>
            <family val="2"/>
            <charset val="204"/>
          </rPr>
          <t xml:space="preserve">до Терминала                   или                                до Получателя
</t>
        </r>
      </text>
    </comment>
    <comment ref="J15" authorId="1" shapeId="0" xr:uid="{00000000-0006-0000-0100-000002000000}">
      <text>
        <r>
          <rPr>
            <sz val="8"/>
            <color indexed="81"/>
            <rFont val="Tahoma"/>
            <family val="2"/>
            <charset val="204"/>
          </rPr>
          <t xml:space="preserve">Если доставка до Терминала - ячейка не заполняется, никакие адресе не вносятся; 
если до Получтаеля -указать адрес получателя
</t>
        </r>
      </text>
    </comment>
    <comment ref="T15" authorId="1" shapeId="0" xr:uid="{00000000-0006-0000-0100-000003000000}">
      <text>
        <r>
          <rPr>
            <sz val="8"/>
            <color indexed="81"/>
            <rFont val="Tahoma"/>
            <family val="2"/>
            <charset val="204"/>
          </rPr>
          <t>контактный телефон (в формате 89ХХХХХХХХХ слитно без пробелов только цифры)
получателя отправления</t>
        </r>
      </text>
    </comment>
    <comment ref="AA15" authorId="1" shapeId="0" xr:uid="{00000000-0006-0000-0100-000004000000}">
      <text>
        <r>
          <rPr>
            <b/>
            <sz val="8"/>
            <color indexed="81"/>
            <rFont val="Tahoma"/>
            <family val="2"/>
            <charset val="204"/>
          </rPr>
          <t xml:space="preserve">З - </t>
        </r>
        <r>
          <rPr>
            <sz val="8"/>
            <color indexed="81"/>
            <rFont val="Tahoma"/>
            <family val="2"/>
            <charset val="204"/>
          </rPr>
          <t xml:space="preserve">если готовы оплатить ПРР силами перевозчика при заборе груза у отправителя
</t>
        </r>
        <r>
          <rPr>
            <b/>
            <sz val="8"/>
            <color indexed="81"/>
            <rFont val="Tahoma"/>
            <family val="2"/>
            <charset val="204"/>
          </rPr>
          <t>Д</t>
        </r>
        <r>
          <rPr>
            <sz val="8"/>
            <color indexed="81"/>
            <rFont val="Tahoma"/>
            <family val="2"/>
            <charset val="204"/>
          </rPr>
          <t xml:space="preserve"> - если готовы оплатить ПРР силами перевозчика при доставке груза грузополучателю
</t>
        </r>
        <r>
          <rPr>
            <b/>
            <sz val="8"/>
            <color indexed="81"/>
            <rFont val="Tahoma"/>
            <family val="2"/>
            <charset val="204"/>
          </rPr>
          <t>З/Д</t>
        </r>
        <r>
          <rPr>
            <sz val="8"/>
            <color indexed="81"/>
            <rFont val="Tahoma"/>
            <family val="2"/>
            <charset val="204"/>
          </rPr>
          <t xml:space="preserve"> - если готовы оплатить ПРР силами перевозчика и при заборе груза у отправителя, и при доставке груза грузополучателю
</t>
        </r>
        <r>
          <rPr>
            <b/>
            <sz val="8"/>
            <color indexed="81"/>
            <rFont val="Tahoma"/>
            <family val="2"/>
            <charset val="204"/>
          </rPr>
          <t>нет</t>
        </r>
        <r>
          <rPr>
            <sz val="8"/>
            <color indexed="81"/>
            <rFont val="Tahoma"/>
            <family val="2"/>
            <charset val="204"/>
          </rPr>
          <t xml:space="preserve"> - ПРР не требуется</t>
        </r>
      </text>
    </comment>
    <comment ref="AB15" authorId="1" shapeId="0" xr:uid="{00000000-0006-0000-0100-000005000000}">
      <text>
        <r>
          <rPr>
            <sz val="8"/>
            <color indexed="81"/>
            <rFont val="Tahoma"/>
            <family val="2"/>
            <charset val="204"/>
          </rPr>
          <t xml:space="preserve">если нужна доверенность от получателя (только для юр лиц) - поставить цифру "1"
</t>
        </r>
      </text>
    </comment>
    <comment ref="AE15" authorId="1" shapeId="0" xr:uid="{00000000-0006-0000-0100-000006000000}">
      <text>
        <r>
          <rPr>
            <b/>
            <sz val="8"/>
            <color indexed="81"/>
            <rFont val="Tahoma"/>
            <family val="2"/>
            <charset val="204"/>
          </rPr>
          <t xml:space="preserve">если груз объёмный - указать кубатуру, например: "0,8м3". </t>
        </r>
        <r>
          <rPr>
            <b/>
            <sz val="8"/>
            <color indexed="10"/>
            <rFont val="Tahoma"/>
            <family val="2"/>
            <charset val="204"/>
          </rPr>
          <t>Обязательно указать "м3"!!!</t>
        </r>
      </text>
    </comment>
  </commentList>
</comments>
</file>

<file path=xl/sharedStrings.xml><?xml version="1.0" encoding="utf-8"?>
<sst xmlns="http://schemas.openxmlformats.org/spreadsheetml/2006/main" count="646" uniqueCount="127">
  <si>
    <t>ВСЕГО К ПЕРЕВОЗКЕ:</t>
  </si>
  <si>
    <t>Город отправки</t>
  </si>
  <si>
    <t>Наименование</t>
  </si>
  <si>
    <t>Грузоотправитель</t>
  </si>
  <si>
    <t>(Поручение Экспедитору)</t>
  </si>
  <si>
    <t>Контактное лицо</t>
  </si>
  <si>
    <t>от</t>
  </si>
  <si>
    <t xml:space="preserve"> ЗАЯВКА                             №</t>
  </si>
  <si>
    <t>дата выполнения</t>
  </si>
  <si>
    <r>
      <t xml:space="preserve">Заполняется при заборе груза по адресу Грузоотправителя </t>
    </r>
    <r>
      <rPr>
        <sz val="8"/>
        <color indexed="8"/>
        <rFont val="Calibri"/>
        <family val="2"/>
        <charset val="204"/>
      </rPr>
      <t>(оплачивается дополнительно, возможность забора груза предварительно согласовывается  с  Экспедитором):</t>
    </r>
  </si>
  <si>
    <t>Москва</t>
  </si>
  <si>
    <t>Новосибирск</t>
  </si>
  <si>
    <t>Иркутск</t>
  </si>
  <si>
    <t>Улан-Удэ</t>
  </si>
  <si>
    <t>Киров</t>
  </si>
  <si>
    <t>Барнаул</t>
  </si>
  <si>
    <t>Абакан</t>
  </si>
  <si>
    <t>Куда везем</t>
  </si>
  <si>
    <t>Откуда</t>
  </si>
  <si>
    <t>Анджеро-Суджинск</t>
  </si>
  <si>
    <t>Ачинск</t>
  </si>
  <si>
    <t>Белово</t>
  </si>
  <si>
    <t>Березовский</t>
  </si>
  <si>
    <t>Бийск</t>
  </si>
  <si>
    <t>Владивосток</t>
  </si>
  <si>
    <t>Горно-Алтайск</t>
  </si>
  <si>
    <t>Гурьевск</t>
  </si>
  <si>
    <t>Екатеринбург</t>
  </si>
  <si>
    <t>Искитим</t>
  </si>
  <si>
    <t>Кемерово</t>
  </si>
  <si>
    <t>Киселевск</t>
  </si>
  <si>
    <t>Красноярск</t>
  </si>
  <si>
    <t>Ленинск-Кузнецкий</t>
  </si>
  <si>
    <t>Линево</t>
  </si>
  <si>
    <t>Междуреченск</t>
  </si>
  <si>
    <t>Мыски</t>
  </si>
  <si>
    <t>Назарово</t>
  </si>
  <si>
    <t>Нефтеюганск</t>
  </si>
  <si>
    <t>Новокузнецк</t>
  </si>
  <si>
    <t>Новый Уренгой</t>
  </si>
  <si>
    <t>Ноябрьск</t>
  </si>
  <si>
    <t>Омск</t>
  </si>
  <si>
    <t>Пермь</t>
  </si>
  <si>
    <t>Прокопьевск</t>
  </si>
  <si>
    <t>Саяногорск</t>
  </si>
  <si>
    <t>Сургут</t>
  </si>
  <si>
    <t>Тайга</t>
  </si>
  <si>
    <t>Тобольск</t>
  </si>
  <si>
    <t>Тюмень</t>
  </si>
  <si>
    <t>Чита</t>
  </si>
  <si>
    <t>Шарыпово</t>
  </si>
  <si>
    <t>Юрга</t>
  </si>
  <si>
    <t>ФИО, телефон</t>
  </si>
  <si>
    <t>Адрес забора Груза</t>
  </si>
  <si>
    <t>Получатель</t>
  </si>
  <si>
    <t>объявленная стоимость, руб</t>
  </si>
  <si>
    <t>Тип</t>
  </si>
  <si>
    <t>Тип доставки</t>
  </si>
  <si>
    <t>Д</t>
  </si>
  <si>
    <t>Клиент (плательщик)</t>
  </si>
  <si>
    <t>Информация о грузе и грузополучателях</t>
  </si>
  <si>
    <t>ООО "АРПИ "Сибирь"</t>
  </si>
  <si>
    <t>Заявку составил: представитель клиента ______________________________ /__________________/</t>
  </si>
  <si>
    <t>М.П.</t>
  </si>
  <si>
    <t>упаковка</t>
  </si>
  <si>
    <t>норма</t>
  </si>
  <si>
    <t>нарушена</t>
  </si>
  <si>
    <t>несоотв требов</t>
  </si>
  <si>
    <t>маркировка</t>
  </si>
  <si>
    <t>отправитель</t>
  </si>
  <si>
    <t>АРПИ Сибирь</t>
  </si>
  <si>
    <t>без маркировки</t>
  </si>
  <si>
    <t>Новосибирск, Сибиряков-Гвардейцев 42, склад ТО</t>
  </si>
  <si>
    <t>Томск</t>
  </si>
  <si>
    <t>Хабаровск</t>
  </si>
  <si>
    <t>Место забора груза</t>
  </si>
  <si>
    <t>грузоперевозчик</t>
  </si>
  <si>
    <t>ОТПРАВИТЕЛЬ ГРУЗА</t>
  </si>
  <si>
    <t>АДРЕС ДОСТАВКИ</t>
  </si>
  <si>
    <t>КОНТАКТ</t>
  </si>
  <si>
    <t>ДАТА УПАКОВКИ</t>
  </si>
  <si>
    <t>МЕСТО №</t>
  </si>
  <si>
    <t>ПОЛУЧАТЕЛЬ</t>
  </si>
  <si>
    <t>ТИП ДОСТАВКИ</t>
  </si>
  <si>
    <t>ООО "Мой магазин"</t>
  </si>
  <si>
    <t>4-я Кабельная улица, д.2 стр.1</t>
  </si>
  <si>
    <t>(495) 638-53-38, доб.158</t>
  </si>
  <si>
    <t>ОТПРАВИТЕЛЬ</t>
  </si>
  <si>
    <t>СТРОКА ЗАЯВКИ</t>
  </si>
  <si>
    <t>ТИП ПЕЧАТИ</t>
  </si>
  <si>
    <t>тип печати</t>
  </si>
  <si>
    <t>построчно</t>
  </si>
  <si>
    <t>всё сразу</t>
  </si>
  <si>
    <t>Москва, Соколиный вал 1Д</t>
  </si>
  <si>
    <t>ПРР</t>
  </si>
  <si>
    <t>доступ к вложению</t>
  </si>
  <si>
    <t>Москва, Крашенинникова 12 (склад Бурда)</t>
  </si>
  <si>
    <t>нет</t>
  </si>
  <si>
    <t>доверенность</t>
  </si>
  <si>
    <t>доверенность: № и дата выдачи</t>
  </si>
  <si>
    <t>паспорт</t>
  </si>
  <si>
    <t>паспорт: серия и номер , кем и когда выдан</t>
  </si>
  <si>
    <t>Псков</t>
  </si>
  <si>
    <t>Курган</t>
  </si>
  <si>
    <t>Наим.Груза, Примечание</t>
  </si>
  <si>
    <t>Черепаново</t>
  </si>
  <si>
    <t>Полысаево</t>
  </si>
  <si>
    <t xml:space="preserve">Топки </t>
  </si>
  <si>
    <t>Новоалтайск</t>
  </si>
  <si>
    <t>Северск</t>
  </si>
  <si>
    <t>Автозапчасти</t>
  </si>
  <si>
    <t>Челябинск</t>
  </si>
  <si>
    <t>ООО "Довольный клиент"</t>
  </si>
  <si>
    <t>89991112223 Удальцов Вячеслав</t>
  </si>
  <si>
    <t>г. Москва ул. Слаженной работы д.17</t>
  </si>
  <si>
    <t>Счастливый Николай</t>
  </si>
  <si>
    <t>Санкт-Петербург</t>
  </si>
  <si>
    <t>до Терминала</t>
  </si>
  <si>
    <t>до Получателя</t>
  </si>
  <si>
    <t>З</t>
  </si>
  <si>
    <t>З/Д</t>
  </si>
  <si>
    <r>
      <t xml:space="preserve">Примечание:      
</t>
    </r>
    <r>
      <rPr>
        <b/>
        <sz val="7"/>
        <color indexed="8"/>
        <rFont val="Calibri"/>
        <family val="2"/>
        <charset val="204"/>
      </rPr>
      <t>1.Колонка "Тип"</t>
    </r>
    <r>
      <rPr>
        <sz val="7"/>
        <color indexed="8"/>
        <rFont val="Calibri"/>
        <family val="2"/>
        <charset val="204"/>
      </rPr>
      <t xml:space="preserve"> - при выборе типа доставки "до Терминала" выдача производится со склада Перевозчика в городе грузополучателя ("Адрес доставки" не заполняется), при выборе доставки "до Получателя" производится доставка по указанному адресу получателя груза. 
</t>
    </r>
    <r>
      <rPr>
        <b/>
        <sz val="7"/>
        <color rgb="FF000000"/>
        <rFont val="Calibri"/>
        <family val="2"/>
        <charset val="204"/>
      </rPr>
      <t>2.Колонка ПРР</t>
    </r>
    <r>
      <rPr>
        <sz val="7"/>
        <color indexed="8"/>
        <rFont val="Calibri"/>
        <family val="2"/>
        <charset val="204"/>
      </rPr>
      <t xml:space="preserve"> - означает согласие клиента оплатить Перевозчику по его тарифам погрузо-разгрузочные работы выполненные им у грузоотправителя призаборе груза (З), у грузополучателя при доставке груза (Д), у грузоотправителя при заборе груза и у грузополучателя при доставке груза (З/Д), или означает отсутствие необходимости в дополнительной платной услуги ПРР (нет);
</t>
    </r>
    <r>
      <rPr>
        <b/>
        <sz val="7"/>
        <color rgb="FF000000"/>
        <rFont val="Calibri"/>
        <family val="2"/>
        <charset val="204"/>
      </rPr>
      <t>3.Колонка "Д"</t>
    </r>
    <r>
      <rPr>
        <sz val="7"/>
        <color indexed="8"/>
        <rFont val="Calibri"/>
        <family val="2"/>
        <charset val="204"/>
      </rPr>
      <t xml:space="preserve"> - означает, что необходимо получить от грузополучателя доверенность при выдаче груза (при отсутствии отметки - груз выдается по паспорту).   </t>
    </r>
  </si>
  <si>
    <t>Общий вес, кг объем, м3</t>
  </si>
  <si>
    <t>Кол-во мест</t>
  </si>
  <si>
    <t>Контакт 
(телефон, имя)</t>
  </si>
  <si>
    <t>Адрес доставки 
(улица, дом, кв)</t>
  </si>
  <si>
    <t>Город получения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</si>
</sst>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#,##0&quot;р.&quot;"/>
  </numFmts>
  <fonts count="46" x14ac:knownFonts="1">
    <font>
      <sz val="11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8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20"/>
      <color indexed="10"/>
      <name val="Calibri"/>
      <family val="2"/>
      <charset val="204"/>
    </font>
    <font>
      <b/>
      <sz val="12"/>
      <color indexed="10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7"/>
      <color indexed="8"/>
      <name val="Calibri"/>
      <family val="2"/>
      <charset val="204"/>
    </font>
    <font>
      <sz val="6.5"/>
      <color indexed="8"/>
      <name val="Calibri"/>
      <family val="2"/>
      <charset val="204"/>
    </font>
    <font>
      <sz val="6"/>
      <color indexed="8"/>
      <name val="Calibri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7"/>
      <name val="Calibri"/>
      <family val="2"/>
      <charset val="204"/>
    </font>
    <font>
      <b/>
      <sz val="8"/>
      <color indexed="8"/>
      <name val="Calibri"/>
      <family val="2"/>
      <charset val="204"/>
    </font>
    <font>
      <b/>
      <sz val="7"/>
      <color indexed="8"/>
      <name val="Calibri"/>
      <family val="2"/>
      <charset val="204"/>
    </font>
    <font>
      <b/>
      <sz val="8"/>
      <color indexed="10"/>
      <name val="Tahoma"/>
      <family val="2"/>
      <charset val="204"/>
    </font>
    <font>
      <sz val="5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7"/>
      <color rgb="FF7030A0"/>
      <name val="Calibri"/>
      <family val="2"/>
      <charset val="204"/>
    </font>
    <font>
      <sz val="6"/>
      <color theme="5" tint="-0.249977111117893"/>
      <name val="Calibri"/>
      <family val="2"/>
      <charset val="204"/>
    </font>
    <font>
      <sz val="6"/>
      <color rgb="FF0070C0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sz val="7"/>
      <color theme="1"/>
      <name val="Calibri"/>
      <family val="2"/>
      <charset val="204"/>
      <scheme val="minor"/>
    </font>
    <font>
      <sz val="7"/>
      <color rgb="FF0070C0"/>
      <name val="Calibri"/>
      <family val="2"/>
      <charset val="204"/>
    </font>
    <font>
      <sz val="8"/>
      <color rgb="FF0070C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 tint="0.49998474074526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color theme="1" tint="0.499984740745262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8"/>
      <color theme="5" tint="-0.249977111117893"/>
      <name val="Calibri"/>
      <family val="2"/>
      <charset val="204"/>
      <scheme val="minor"/>
    </font>
    <font>
      <sz val="8"/>
      <color rgb="FF7030A0"/>
      <name val="Calibri"/>
      <family val="2"/>
      <charset val="204"/>
      <scheme val="minor"/>
    </font>
    <font>
      <b/>
      <sz val="8"/>
      <color rgb="FF0000FF"/>
      <name val="Calibri"/>
      <family val="2"/>
      <charset val="204"/>
    </font>
    <font>
      <b/>
      <sz val="8"/>
      <color rgb="FFFF0000"/>
      <name val="Calibri"/>
      <family val="2"/>
      <charset val="204"/>
    </font>
    <font>
      <b/>
      <sz val="7"/>
      <color rgb="FF00000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/>
    </xf>
    <xf numFmtId="0" fontId="0" fillId="0" borderId="1" xfId="0" applyBorder="1"/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21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0" fillId="0" borderId="0" xfId="0"/>
    <xf numFmtId="0" fontId="2" fillId="0" borderId="0" xfId="0" applyFont="1" applyProtection="1"/>
    <xf numFmtId="0" fontId="21" fillId="4" borderId="6" xfId="0" applyFont="1" applyFill="1" applyBorder="1" applyAlignment="1" applyProtection="1">
      <alignment horizontal="center" vertical="center" wrapText="1"/>
      <protection locked="0"/>
    </xf>
    <xf numFmtId="0" fontId="20" fillId="3" borderId="0" xfId="0" applyFont="1" applyFill="1" applyBorder="1" applyAlignment="1">
      <alignment horizontal="left" vertical="center"/>
    </xf>
    <xf numFmtId="0" fontId="20" fillId="3" borderId="4" xfId="0" applyFont="1" applyFill="1" applyBorder="1" applyAlignment="1">
      <alignment horizontal="left" vertical="center"/>
    </xf>
    <xf numFmtId="0" fontId="22" fillId="3" borderId="7" xfId="0" applyFont="1" applyFill="1" applyBorder="1" applyAlignment="1" applyProtection="1">
      <alignment horizontal="center" vertical="center" wrapText="1"/>
      <protection locked="0"/>
    </xf>
    <xf numFmtId="3" fontId="22" fillId="3" borderId="7" xfId="0" applyNumberFormat="1" applyFont="1" applyFill="1" applyBorder="1" applyAlignment="1" applyProtection="1">
      <alignment horizontal="center" vertical="center" wrapText="1"/>
      <protection locked="0"/>
    </xf>
    <xf numFmtId="3" fontId="22" fillId="3" borderId="7" xfId="0" applyNumberFormat="1" applyFont="1" applyFill="1" applyBorder="1" applyAlignment="1" applyProtection="1">
      <alignment horizontal="center" vertical="center" wrapText="1"/>
    </xf>
    <xf numFmtId="3" fontId="14" fillId="6" borderId="7" xfId="0" applyNumberFormat="1" applyFont="1" applyFill="1" applyBorder="1" applyAlignment="1" applyProtection="1">
      <alignment horizontal="center" vertical="top"/>
      <protection locked="0"/>
    </xf>
    <xf numFmtId="0" fontId="9" fillId="7" borderId="7" xfId="0" applyFont="1" applyFill="1" applyBorder="1" applyAlignment="1">
      <alignment horizontal="center" vertical="center"/>
    </xf>
    <xf numFmtId="0" fontId="2" fillId="0" borderId="0" xfId="0" applyFont="1" applyProtection="1">
      <protection locked="0"/>
    </xf>
    <xf numFmtId="0" fontId="23" fillId="0" borderId="2" xfId="0" applyFont="1" applyBorder="1"/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8" borderId="0" xfId="0" applyFill="1" applyBorder="1"/>
    <xf numFmtId="0" fontId="0" fillId="8" borderId="0" xfId="0" applyFill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1" xfId="0" applyBorder="1" applyProtection="1">
      <protection locked="0"/>
    </xf>
    <xf numFmtId="0" fontId="24" fillId="8" borderId="0" xfId="0" applyFont="1" applyFill="1"/>
    <xf numFmtId="0" fontId="25" fillId="0" borderId="0" xfId="0" applyFont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25" fillId="5" borderId="10" xfId="0" applyFont="1" applyFill="1" applyBorder="1" applyAlignment="1">
      <alignment horizontal="center" vertical="center"/>
    </xf>
    <xf numFmtId="0" fontId="25" fillId="5" borderId="11" xfId="0" applyFont="1" applyFill="1" applyBorder="1" applyAlignment="1">
      <alignment horizontal="center" vertical="center"/>
    </xf>
    <xf numFmtId="0" fontId="26" fillId="5" borderId="3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27" fillId="3" borderId="12" xfId="0" applyFont="1" applyFill="1" applyBorder="1" applyAlignment="1">
      <alignment horizontal="center" vertical="center"/>
    </xf>
    <xf numFmtId="0" fontId="0" fillId="9" borderId="1" xfId="0" applyFill="1" applyBorder="1"/>
    <xf numFmtId="0" fontId="0" fillId="0" borderId="0" xfId="0" applyFill="1"/>
    <xf numFmtId="0" fontId="28" fillId="0" borderId="0" xfId="0" applyFont="1" applyAlignment="1">
      <alignment horizontal="center" vertical="center"/>
    </xf>
    <xf numFmtId="0" fontId="0" fillId="0" borderId="6" xfId="0" applyBorder="1"/>
    <xf numFmtId="3" fontId="11" fillId="5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2" fillId="0" borderId="0" xfId="0" applyFont="1" applyBorder="1" applyAlignment="1"/>
    <xf numFmtId="0" fontId="2" fillId="0" borderId="0" xfId="0" applyFont="1" applyBorder="1"/>
    <xf numFmtId="0" fontId="2" fillId="0" borderId="0" xfId="0" applyFont="1" applyAlignment="1"/>
    <xf numFmtId="0" fontId="16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right"/>
    </xf>
    <xf numFmtId="3" fontId="2" fillId="0" borderId="0" xfId="0" applyNumberFormat="1" applyFont="1" applyBorder="1" applyAlignment="1" applyProtection="1">
      <alignment horizontal="center" vertical="center"/>
    </xf>
    <xf numFmtId="3" fontId="15" fillId="0" borderId="0" xfId="0" applyNumberFormat="1" applyFont="1" applyBorder="1" applyAlignment="1" applyProtection="1">
      <alignment horizontal="center" vertical="center"/>
    </xf>
    <xf numFmtId="3" fontId="16" fillId="0" borderId="0" xfId="0" applyNumberFormat="1" applyFont="1" applyBorder="1" applyAlignment="1" applyProtection="1">
      <alignment horizontal="center" vertical="center"/>
    </xf>
    <xf numFmtId="165" fontId="9" fillId="0" borderId="0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wrapText="1" shrinkToFit="1"/>
    </xf>
    <xf numFmtId="0" fontId="2" fillId="0" borderId="0" xfId="0" applyFont="1" applyAlignment="1" applyProtection="1">
      <alignment horizontal="center" wrapText="1" shrinkToFit="1"/>
      <protection locked="0"/>
    </xf>
    <xf numFmtId="0" fontId="0" fillId="10" borderId="0" xfId="0" applyFill="1"/>
    <xf numFmtId="0" fontId="0" fillId="0" borderId="1" xfId="0" applyFill="1" applyBorder="1"/>
    <xf numFmtId="0" fontId="0" fillId="0" borderId="0" xfId="0" applyProtection="1"/>
    <xf numFmtId="0" fontId="0" fillId="0" borderId="13" xfId="0" applyBorder="1" applyProtection="1"/>
    <xf numFmtId="0" fontId="0" fillId="0" borderId="5" xfId="0" applyBorder="1" applyProtection="1"/>
    <xf numFmtId="0" fontId="0" fillId="0" borderId="14" xfId="0" applyBorder="1" applyProtection="1"/>
    <xf numFmtId="0" fontId="0" fillId="0" borderId="8" xfId="0" applyBorder="1" applyProtection="1"/>
    <xf numFmtId="0" fontId="0" fillId="0" borderId="2" xfId="0" applyBorder="1" applyProtection="1"/>
    <xf numFmtId="0" fontId="0" fillId="0" borderId="0" xfId="0" applyBorder="1" applyProtection="1"/>
    <xf numFmtId="0" fontId="0" fillId="0" borderId="15" xfId="0" applyBorder="1" applyProtection="1"/>
    <xf numFmtId="0" fontId="0" fillId="0" borderId="9" xfId="0" applyBorder="1" applyProtection="1"/>
    <xf numFmtId="0" fontId="29" fillId="0" borderId="0" xfId="0" applyFont="1" applyBorder="1" applyAlignment="1" applyProtection="1">
      <alignment vertical="center"/>
    </xf>
    <xf numFmtId="0" fontId="30" fillId="0" borderId="0" xfId="0" applyFont="1" applyBorder="1" applyAlignment="1" applyProtection="1">
      <alignment horizontal="center" vertical="center"/>
    </xf>
    <xf numFmtId="0" fontId="29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15" xfId="0" applyBorder="1" applyAlignment="1" applyProtection="1">
      <alignment horizontal="left" vertical="center"/>
    </xf>
    <xf numFmtId="0" fontId="0" fillId="0" borderId="12" xfId="0" applyBorder="1" applyProtection="1"/>
    <xf numFmtId="0" fontId="0" fillId="0" borderId="4" xfId="0" applyBorder="1" applyProtection="1"/>
    <xf numFmtId="0" fontId="0" fillId="0" borderId="16" xfId="0" applyBorder="1" applyProtection="1"/>
    <xf numFmtId="0" fontId="0" fillId="0" borderId="17" xfId="0" applyBorder="1" applyProtection="1"/>
    <xf numFmtId="0" fontId="0" fillId="0" borderId="18" xfId="0" applyBorder="1" applyProtection="1"/>
    <xf numFmtId="0" fontId="38" fillId="0" borderId="13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left" vertical="top" wrapText="1"/>
    </xf>
    <xf numFmtId="0" fontId="39" fillId="0" borderId="0" xfId="0" applyFont="1" applyFill="1" applyBorder="1" applyAlignment="1">
      <alignment horizontal="left" vertical="top" wrapText="1"/>
    </xf>
    <xf numFmtId="0" fontId="39" fillId="0" borderId="9" xfId="0" applyFont="1" applyFill="1" applyBorder="1" applyAlignment="1">
      <alignment horizontal="left" vertical="top" wrapText="1"/>
    </xf>
    <xf numFmtId="0" fontId="28" fillId="0" borderId="2" xfId="0" applyFont="1" applyFill="1" applyBorder="1" applyAlignment="1">
      <alignment horizontal="left" vertical="top" wrapText="1"/>
    </xf>
    <xf numFmtId="0" fontId="28" fillId="0" borderId="0" xfId="0" applyFont="1" applyFill="1" applyBorder="1" applyAlignment="1">
      <alignment horizontal="left" vertical="top" wrapText="1"/>
    </xf>
    <xf numFmtId="0" fontId="28" fillId="0" borderId="9" xfId="0" applyFont="1" applyFill="1" applyBorder="1" applyAlignment="1">
      <alignment horizontal="left" vertical="top" wrapText="1"/>
    </xf>
    <xf numFmtId="0" fontId="40" fillId="0" borderId="12" xfId="0" applyFont="1" applyBorder="1" applyAlignment="1">
      <alignment vertical="center"/>
    </xf>
    <xf numFmtId="0" fontId="40" fillId="0" borderId="4" xfId="0" applyFont="1" applyBorder="1" applyAlignment="1">
      <alignment vertical="center"/>
    </xf>
    <xf numFmtId="0" fontId="40" fillId="0" borderId="17" xfId="0" applyFont="1" applyBorder="1" applyAlignment="1">
      <alignment vertical="center"/>
    </xf>
    <xf numFmtId="0" fontId="38" fillId="0" borderId="8" xfId="0" applyFont="1" applyFill="1" applyBorder="1" applyAlignment="1">
      <alignment horizontal="center" vertical="center" wrapText="1"/>
    </xf>
    <xf numFmtId="0" fontId="38" fillId="0" borderId="9" xfId="0" applyFont="1" applyFill="1" applyBorder="1" applyAlignment="1">
      <alignment horizontal="center" vertical="center" wrapText="1"/>
    </xf>
    <xf numFmtId="0" fontId="33" fillId="0" borderId="7" xfId="0" applyFont="1" applyBorder="1" applyAlignment="1" applyProtection="1">
      <alignment horizontal="left" vertical="center"/>
    </xf>
    <xf numFmtId="0" fontId="23" fillId="0" borderId="7" xfId="0" applyFont="1" applyBorder="1" applyAlignment="1" applyProtection="1">
      <alignment horizontal="left" vertical="center"/>
    </xf>
    <xf numFmtId="0" fontId="31" fillId="0" borderId="7" xfId="0" applyFont="1" applyBorder="1" applyAlignment="1" applyProtection="1">
      <alignment vertical="center"/>
    </xf>
    <xf numFmtId="0" fontId="32" fillId="0" borderId="19" xfId="0" applyFont="1" applyBorder="1" applyAlignment="1" applyProtection="1">
      <alignment horizontal="center" vertical="center"/>
    </xf>
    <xf numFmtId="0" fontId="32" fillId="0" borderId="20" xfId="0" applyFont="1" applyBorder="1" applyAlignment="1" applyProtection="1">
      <alignment horizontal="center" vertical="center"/>
    </xf>
    <xf numFmtId="0" fontId="32" fillId="0" borderId="21" xfId="0" applyFont="1" applyBorder="1" applyAlignment="1" applyProtection="1">
      <alignment horizontal="center" vertical="center"/>
    </xf>
    <xf numFmtId="0" fontId="33" fillId="0" borderId="19" xfId="0" applyFont="1" applyBorder="1" applyAlignment="1" applyProtection="1">
      <alignment horizontal="left" vertical="center"/>
    </xf>
    <xf numFmtId="0" fontId="33" fillId="0" borderId="20" xfId="0" applyFont="1" applyBorder="1" applyAlignment="1" applyProtection="1">
      <alignment horizontal="left" vertical="center"/>
    </xf>
    <xf numFmtId="0" fontId="33" fillId="0" borderId="21" xfId="0" applyFont="1" applyBorder="1" applyAlignment="1" applyProtection="1">
      <alignment horizontal="left" vertical="center"/>
    </xf>
    <xf numFmtId="0" fontId="23" fillId="0" borderId="19" xfId="0" applyFont="1" applyBorder="1" applyAlignment="1" applyProtection="1">
      <alignment horizontal="center" vertical="center" wrapText="1"/>
    </xf>
    <xf numFmtId="0" fontId="23" fillId="0" borderId="20" xfId="0" applyFont="1" applyBorder="1" applyAlignment="1" applyProtection="1">
      <alignment horizontal="center" vertical="center" wrapText="1"/>
    </xf>
    <xf numFmtId="0" fontId="23" fillId="0" borderId="21" xfId="0" applyFont="1" applyBorder="1" applyAlignment="1" applyProtection="1">
      <alignment horizontal="center" vertical="center" wrapText="1"/>
    </xf>
    <xf numFmtId="0" fontId="33" fillId="0" borderId="22" xfId="0" applyFont="1" applyBorder="1" applyAlignment="1" applyProtection="1">
      <alignment vertical="center"/>
    </xf>
    <xf numFmtId="0" fontId="33" fillId="0" borderId="23" xfId="0" applyFont="1" applyBorder="1" applyAlignment="1" applyProtection="1">
      <alignment vertical="center"/>
    </xf>
    <xf numFmtId="0" fontId="33" fillId="0" borderId="24" xfId="0" applyFont="1" applyBorder="1" applyAlignment="1" applyProtection="1">
      <alignment vertical="center"/>
    </xf>
    <xf numFmtId="0" fontId="34" fillId="11" borderId="22" xfId="0" applyFont="1" applyFill="1" applyBorder="1" applyAlignment="1" applyProtection="1">
      <alignment horizontal="center" vertical="center"/>
    </xf>
    <xf numFmtId="0" fontId="34" fillId="11" borderId="23" xfId="0" applyFont="1" applyFill="1" applyBorder="1" applyAlignment="1" applyProtection="1">
      <alignment horizontal="center" vertical="center"/>
    </xf>
    <xf numFmtId="0" fontId="34" fillId="11" borderId="24" xfId="0" applyFont="1" applyFill="1" applyBorder="1" applyAlignment="1" applyProtection="1">
      <alignment horizontal="center" vertical="center"/>
    </xf>
    <xf numFmtId="0" fontId="35" fillId="0" borderId="0" xfId="0" applyFont="1" applyBorder="1" applyAlignment="1" applyProtection="1">
      <alignment horizontal="center" vertical="center"/>
    </xf>
    <xf numFmtId="0" fontId="19" fillId="0" borderId="25" xfId="0" applyFont="1" applyBorder="1" applyAlignment="1" applyProtection="1">
      <alignment horizontal="center" vertical="center"/>
    </xf>
    <xf numFmtId="0" fontId="19" fillId="0" borderId="26" xfId="0" applyFont="1" applyBorder="1" applyAlignment="1" applyProtection="1">
      <alignment horizontal="center" vertical="center"/>
    </xf>
    <xf numFmtId="0" fontId="19" fillId="0" borderId="27" xfId="0" applyFont="1" applyBorder="1" applyAlignment="1" applyProtection="1">
      <alignment horizontal="center" vertical="center"/>
    </xf>
    <xf numFmtId="0" fontId="33" fillId="0" borderId="25" xfId="0" applyFont="1" applyBorder="1" applyAlignment="1" applyProtection="1">
      <alignment vertical="center"/>
    </xf>
    <xf numFmtId="0" fontId="33" fillId="0" borderId="26" xfId="0" applyFont="1" applyBorder="1" applyAlignment="1" applyProtection="1">
      <alignment vertical="center"/>
    </xf>
    <xf numFmtId="0" fontId="33" fillId="0" borderId="27" xfId="0" applyFont="1" applyBorder="1" applyAlignment="1" applyProtection="1">
      <alignment vertical="center"/>
    </xf>
    <xf numFmtId="0" fontId="33" fillId="0" borderId="28" xfId="0" applyFont="1" applyBorder="1" applyAlignment="1" applyProtection="1">
      <alignment vertical="center"/>
    </xf>
    <xf numFmtId="0" fontId="33" fillId="0" borderId="29" xfId="0" applyFont="1" applyBorder="1" applyAlignment="1" applyProtection="1">
      <alignment vertical="center"/>
    </xf>
    <xf numFmtId="0" fontId="33" fillId="0" borderId="30" xfId="0" applyFont="1" applyBorder="1" applyAlignment="1" applyProtection="1">
      <alignment vertical="center"/>
    </xf>
    <xf numFmtId="0" fontId="32" fillId="0" borderId="22" xfId="0" applyFont="1" applyBorder="1" applyAlignment="1" applyProtection="1">
      <alignment horizontal="left" vertical="center"/>
    </xf>
    <xf numFmtId="0" fontId="32" fillId="0" borderId="24" xfId="0" applyFont="1" applyBorder="1" applyAlignment="1" applyProtection="1">
      <alignment horizontal="left" vertical="center"/>
    </xf>
    <xf numFmtId="0" fontId="23" fillId="0" borderId="25" xfId="0" applyFont="1" applyBorder="1" applyAlignment="1" applyProtection="1">
      <alignment horizontal="left" vertical="center" wrapText="1"/>
    </xf>
    <xf numFmtId="0" fontId="23" fillId="0" borderId="26" xfId="0" applyFont="1" applyBorder="1" applyAlignment="1" applyProtection="1">
      <alignment horizontal="left" vertical="center" wrapText="1"/>
    </xf>
    <xf numFmtId="0" fontId="23" fillId="0" borderId="27" xfId="0" applyFont="1" applyBorder="1" applyAlignment="1" applyProtection="1">
      <alignment horizontal="left" vertical="center" wrapText="1"/>
    </xf>
    <xf numFmtId="0" fontId="23" fillId="0" borderId="28" xfId="0" applyFont="1" applyBorder="1" applyAlignment="1" applyProtection="1">
      <alignment horizontal="left" vertical="center" wrapText="1"/>
    </xf>
    <xf numFmtId="0" fontId="23" fillId="0" borderId="29" xfId="0" applyFont="1" applyBorder="1" applyAlignment="1" applyProtection="1">
      <alignment horizontal="left" vertical="center" wrapText="1"/>
    </xf>
    <xf numFmtId="0" fontId="23" fillId="0" borderId="30" xfId="0" applyFont="1" applyBorder="1" applyAlignment="1" applyProtection="1">
      <alignment horizontal="left" vertical="center" wrapText="1"/>
    </xf>
    <xf numFmtId="0" fontId="0" fillId="0" borderId="15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31" xfId="0" applyBorder="1" applyAlignment="1" applyProtection="1">
      <alignment horizontal="center" vertical="center"/>
    </xf>
    <xf numFmtId="0" fontId="33" fillId="0" borderId="15" xfId="0" applyFont="1" applyBorder="1" applyAlignment="1" applyProtection="1">
      <alignment horizontal="center" vertical="center" wrapText="1"/>
    </xf>
    <xf numFmtId="0" fontId="33" fillId="0" borderId="0" xfId="0" applyFont="1" applyBorder="1" applyAlignment="1" applyProtection="1">
      <alignment horizontal="center" vertical="center" wrapText="1"/>
    </xf>
    <xf numFmtId="0" fontId="33" fillId="0" borderId="31" xfId="0" applyFont="1" applyBorder="1" applyAlignment="1" applyProtection="1">
      <alignment horizontal="center" vertical="center" wrapText="1"/>
    </xf>
    <xf numFmtId="0" fontId="33" fillId="0" borderId="28" xfId="0" applyFont="1" applyBorder="1" applyAlignment="1" applyProtection="1">
      <alignment horizontal="center" vertical="center" wrapText="1"/>
    </xf>
    <xf numFmtId="0" fontId="33" fillId="0" borderId="29" xfId="0" applyFont="1" applyBorder="1" applyAlignment="1" applyProtection="1">
      <alignment horizontal="center" vertical="center" wrapText="1"/>
    </xf>
    <xf numFmtId="0" fontId="33" fillId="0" borderId="30" xfId="0" applyFont="1" applyBorder="1" applyAlignment="1" applyProtection="1">
      <alignment horizontal="center" vertical="center" wrapText="1"/>
    </xf>
    <xf numFmtId="0" fontId="33" fillId="0" borderId="22" xfId="0" applyFont="1" applyBorder="1" applyAlignment="1" applyProtection="1">
      <alignment horizontal="left" vertical="center"/>
    </xf>
    <xf numFmtId="0" fontId="33" fillId="0" borderId="24" xfId="0" applyFont="1" applyBorder="1" applyAlignment="1" applyProtection="1">
      <alignment horizontal="left" vertical="center"/>
    </xf>
    <xf numFmtId="14" fontId="36" fillId="0" borderId="22" xfId="0" applyNumberFormat="1" applyFont="1" applyBorder="1" applyAlignment="1" applyProtection="1">
      <alignment horizontal="center" vertical="center"/>
    </xf>
    <xf numFmtId="0" fontId="36" fillId="0" borderId="22" xfId="0" applyFont="1" applyBorder="1" applyAlignment="1" applyProtection="1">
      <alignment horizontal="center" vertical="center"/>
    </xf>
    <xf numFmtId="0" fontId="36" fillId="0" borderId="24" xfId="0" applyFont="1" applyBorder="1" applyAlignment="1" applyProtection="1">
      <alignment horizontal="center" vertical="center"/>
    </xf>
    <xf numFmtId="14" fontId="37" fillId="0" borderId="22" xfId="0" applyNumberFormat="1" applyFont="1" applyBorder="1" applyAlignment="1" applyProtection="1">
      <alignment horizontal="center" vertical="center"/>
    </xf>
    <xf numFmtId="0" fontId="37" fillId="0" borderId="22" xfId="0" applyFont="1" applyBorder="1" applyAlignment="1" applyProtection="1">
      <alignment horizontal="center" vertical="center"/>
    </xf>
    <xf numFmtId="0" fontId="37" fillId="0" borderId="24" xfId="0" applyFont="1" applyBorder="1" applyAlignment="1" applyProtection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3" fontId="16" fillId="0" borderId="19" xfId="0" applyNumberFormat="1" applyFont="1" applyBorder="1" applyAlignment="1" applyProtection="1">
      <alignment horizontal="center" vertical="center"/>
      <protection locked="0"/>
    </xf>
    <xf numFmtId="3" fontId="16" fillId="0" borderId="21" xfId="0" applyNumberFormat="1" applyFont="1" applyBorder="1" applyAlignment="1" applyProtection="1">
      <alignment horizontal="center" vertical="center"/>
      <protection locked="0"/>
    </xf>
    <xf numFmtId="3" fontId="15" fillId="0" borderId="19" xfId="0" applyNumberFormat="1" applyFont="1" applyBorder="1" applyAlignment="1" applyProtection="1">
      <alignment horizontal="center" vertical="center"/>
    </xf>
    <xf numFmtId="3" fontId="15" fillId="0" borderId="21" xfId="0" applyNumberFormat="1" applyFont="1" applyBorder="1" applyAlignment="1" applyProtection="1">
      <alignment horizontal="center" vertical="center"/>
    </xf>
    <xf numFmtId="3" fontId="16" fillId="0" borderId="19" xfId="0" applyNumberFormat="1" applyFont="1" applyBorder="1" applyAlignment="1" applyProtection="1">
      <alignment horizontal="center" vertical="center"/>
    </xf>
    <xf numFmtId="3" fontId="16" fillId="0" borderId="21" xfId="0" applyNumberFormat="1" applyFont="1" applyBorder="1" applyAlignment="1" applyProtection="1">
      <alignment horizontal="center" vertical="center"/>
    </xf>
    <xf numFmtId="165" fontId="9" fillId="0" borderId="19" xfId="0" applyNumberFormat="1" applyFont="1" applyBorder="1" applyAlignment="1" applyProtection="1">
      <alignment horizontal="center" vertical="center"/>
    </xf>
    <xf numFmtId="165" fontId="9" fillId="0" borderId="21" xfId="0" applyNumberFormat="1" applyFont="1" applyBorder="1" applyAlignment="1" applyProtection="1">
      <alignment horizontal="center" vertical="center"/>
    </xf>
    <xf numFmtId="0" fontId="11" fillId="0" borderId="19" xfId="0" applyFont="1" applyBorder="1" applyAlignment="1" applyProtection="1">
      <alignment horizontal="left" vertical="center" wrapText="1"/>
      <protection locked="0"/>
    </xf>
    <xf numFmtId="0" fontId="11" fillId="0" borderId="20" xfId="0" applyFont="1" applyBorder="1" applyAlignment="1" applyProtection="1">
      <alignment horizontal="left" vertical="center" wrapText="1"/>
      <protection locked="0"/>
    </xf>
    <xf numFmtId="0" fontId="11" fillId="0" borderId="21" xfId="0" applyFont="1" applyBorder="1" applyAlignment="1" applyProtection="1">
      <alignment horizontal="left" vertical="center" wrapText="1"/>
      <protection locked="0"/>
    </xf>
    <xf numFmtId="0" fontId="10" fillId="0" borderId="19" xfId="0" applyFont="1" applyBorder="1" applyAlignment="1" applyProtection="1">
      <alignment horizontal="left" vertical="center"/>
      <protection locked="0"/>
    </xf>
    <xf numFmtId="0" fontId="10" fillId="0" borderId="20" xfId="0" applyFont="1" applyBorder="1" applyAlignment="1" applyProtection="1">
      <alignment horizontal="left" vertical="center"/>
      <protection locked="0"/>
    </xf>
    <xf numFmtId="0" fontId="10" fillId="0" borderId="21" xfId="0" applyFont="1" applyBorder="1" applyAlignment="1" applyProtection="1">
      <alignment horizontal="left" vertical="center"/>
      <protection locked="0"/>
    </xf>
    <xf numFmtId="0" fontId="9" fillId="0" borderId="19" xfId="0" applyFont="1" applyBorder="1" applyAlignment="1" applyProtection="1">
      <alignment horizontal="left" vertical="top" wrapText="1"/>
    </xf>
    <xf numFmtId="0" fontId="9" fillId="0" borderId="20" xfId="0" applyFont="1" applyBorder="1" applyAlignment="1" applyProtection="1">
      <alignment horizontal="left" vertical="top" wrapText="1"/>
    </xf>
    <xf numFmtId="0" fontId="9" fillId="0" borderId="21" xfId="0" applyFont="1" applyBorder="1" applyAlignment="1" applyProtection="1">
      <alignment horizontal="left" vertical="top" wrapText="1"/>
    </xf>
    <xf numFmtId="3" fontId="15" fillId="0" borderId="19" xfId="0" applyNumberFormat="1" applyFont="1" applyBorder="1" applyAlignment="1" applyProtection="1">
      <alignment horizontal="center" vertical="center"/>
      <protection locked="0"/>
    </xf>
    <xf numFmtId="3" fontId="15" fillId="0" borderId="21" xfId="0" applyNumberFormat="1" applyFont="1" applyBorder="1" applyAlignment="1" applyProtection="1">
      <alignment horizontal="center" vertical="center"/>
      <protection locked="0"/>
    </xf>
    <xf numFmtId="165" fontId="9" fillId="0" borderId="19" xfId="0" applyNumberFormat="1" applyFont="1" applyBorder="1" applyAlignment="1" applyProtection="1">
      <alignment horizontal="center" vertical="center"/>
      <protection locked="0"/>
    </xf>
    <xf numFmtId="165" fontId="9" fillId="0" borderId="21" xfId="0" applyNumberFormat="1" applyFont="1" applyBorder="1" applyAlignment="1" applyProtection="1">
      <alignment horizontal="center" vertical="center"/>
      <protection locked="0"/>
    </xf>
    <xf numFmtId="0" fontId="11" fillId="11" borderId="19" xfId="0" applyFont="1" applyFill="1" applyBorder="1" applyAlignment="1" applyProtection="1">
      <alignment horizontal="left" vertical="center"/>
      <protection locked="0"/>
    </xf>
    <xf numFmtId="0" fontId="11" fillId="11" borderId="21" xfId="0" applyFont="1" applyFill="1" applyBorder="1" applyAlignment="1" applyProtection="1">
      <alignment horizontal="left" vertical="center"/>
      <protection locked="0"/>
    </xf>
    <xf numFmtId="0" fontId="2" fillId="0" borderId="26" xfId="0" applyFont="1" applyBorder="1" applyAlignment="1" applyProtection="1">
      <alignment horizontal="right"/>
    </xf>
    <xf numFmtId="3" fontId="11" fillId="5" borderId="19" xfId="0" applyNumberFormat="1" applyFont="1" applyFill="1" applyBorder="1" applyAlignment="1" applyProtection="1">
      <alignment horizontal="center" vertical="center" wrapText="1"/>
    </xf>
    <xf numFmtId="3" fontId="11" fillId="5" borderId="21" xfId="0" applyNumberFormat="1" applyFont="1" applyFill="1" applyBorder="1" applyAlignment="1" applyProtection="1">
      <alignment horizontal="center" vertical="center" wrapText="1"/>
    </xf>
    <xf numFmtId="0" fontId="2" fillId="7" borderId="19" xfId="0" applyFont="1" applyFill="1" applyBorder="1" applyAlignment="1">
      <alignment horizontal="left"/>
    </xf>
    <xf numFmtId="0" fontId="2" fillId="7" borderId="20" xfId="0" applyFont="1" applyFill="1" applyBorder="1" applyAlignment="1">
      <alignment horizontal="left"/>
    </xf>
    <xf numFmtId="0" fontId="2" fillId="7" borderId="21" xfId="0" applyFont="1" applyFill="1" applyBorder="1" applyAlignment="1">
      <alignment horizontal="left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7" borderId="19" xfId="0" applyFont="1" applyFill="1" applyBorder="1" applyAlignment="1">
      <alignment horizontal="left" vertical="top" wrapText="1" shrinkToFit="1"/>
    </xf>
    <xf numFmtId="0" fontId="2" fillId="7" borderId="20" xfId="0" applyFont="1" applyFill="1" applyBorder="1" applyAlignment="1">
      <alignment horizontal="left" vertical="top" wrapText="1" shrinkToFit="1"/>
    </xf>
    <xf numFmtId="0" fontId="2" fillId="7" borderId="21" xfId="0" applyFont="1" applyFill="1" applyBorder="1" applyAlignment="1">
      <alignment horizontal="left" vertical="top" wrapText="1" shrinkToFit="1"/>
    </xf>
    <xf numFmtId="0" fontId="2" fillId="0" borderId="19" xfId="0" applyFont="1" applyBorder="1" applyAlignment="1" applyProtection="1">
      <alignment horizontal="left"/>
      <protection locked="0"/>
    </xf>
    <xf numFmtId="0" fontId="2" fillId="0" borderId="20" xfId="0" applyFont="1" applyBorder="1" applyAlignment="1" applyProtection="1">
      <alignment horizontal="left"/>
      <protection locked="0"/>
    </xf>
    <xf numFmtId="0" fontId="2" fillId="0" borderId="21" xfId="0" applyFont="1" applyBorder="1" applyAlignment="1" applyProtection="1">
      <alignment horizontal="left"/>
      <protection locked="0"/>
    </xf>
    <xf numFmtId="0" fontId="8" fillId="0" borderId="20" xfId="0" applyFont="1" applyBorder="1" applyAlignment="1">
      <alignment horizontal="center" vertical="center" wrapText="1"/>
    </xf>
    <xf numFmtId="0" fontId="11" fillId="5" borderId="19" xfId="0" applyFont="1" applyFill="1" applyBorder="1" applyAlignment="1" applyProtection="1">
      <alignment horizontal="center" vertical="center" wrapText="1"/>
    </xf>
    <xf numFmtId="0" fontId="11" fillId="5" borderId="21" xfId="0" applyFont="1" applyFill="1" applyBorder="1" applyAlignment="1" applyProtection="1">
      <alignment horizontal="center" vertical="center" wrapText="1"/>
    </xf>
    <xf numFmtId="3" fontId="18" fillId="5" borderId="19" xfId="0" applyNumberFormat="1" applyFont="1" applyFill="1" applyBorder="1" applyAlignment="1" applyProtection="1">
      <alignment horizontal="center" vertical="center" wrapText="1"/>
    </xf>
    <xf numFmtId="3" fontId="18" fillId="5" borderId="21" xfId="0" applyNumberFormat="1" applyFont="1" applyFill="1" applyBorder="1" applyAlignment="1" applyProtection="1">
      <alignment horizontal="center" vertical="center" wrapText="1"/>
    </xf>
    <xf numFmtId="0" fontId="10" fillId="0" borderId="19" xfId="0" applyFont="1" applyBorder="1" applyAlignment="1" applyProtection="1">
      <alignment horizontal="left" vertical="center" wrapText="1"/>
      <protection locked="0"/>
    </xf>
    <xf numFmtId="0" fontId="10" fillId="0" borderId="20" xfId="0" applyFont="1" applyBorder="1" applyAlignment="1" applyProtection="1">
      <alignment horizontal="left" vertical="center" wrapText="1"/>
      <protection locked="0"/>
    </xf>
    <xf numFmtId="0" fontId="10" fillId="0" borderId="21" xfId="0" applyFont="1" applyBorder="1" applyAlignment="1" applyProtection="1">
      <alignment horizontal="left" vertical="center" wrapText="1"/>
      <protection locked="0"/>
    </xf>
    <xf numFmtId="0" fontId="8" fillId="0" borderId="29" xfId="0" applyFont="1" applyFill="1" applyBorder="1" applyAlignment="1">
      <alignment horizontal="left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164" fontId="2" fillId="0" borderId="6" xfId="0" applyNumberFormat="1" applyFont="1" applyBorder="1" applyAlignment="1" applyProtection="1">
      <alignment horizontal="center" vertical="center"/>
      <protection locked="0"/>
    </xf>
    <xf numFmtId="164" fontId="2" fillId="0" borderId="32" xfId="0" applyNumberFormat="1" applyFont="1" applyBorder="1" applyAlignment="1" applyProtection="1">
      <alignment horizontal="center" vertical="center"/>
      <protection locked="0"/>
    </xf>
    <xf numFmtId="164" fontId="2" fillId="0" borderId="33" xfId="0" applyNumberFormat="1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left" vertical="top"/>
      <protection locked="0"/>
    </xf>
    <xf numFmtId="0" fontId="2" fillId="0" borderId="20" xfId="0" applyFont="1" applyBorder="1" applyAlignment="1" applyProtection="1">
      <alignment horizontal="left" vertical="top"/>
      <protection locked="0"/>
    </xf>
    <xf numFmtId="0" fontId="2" fillId="0" borderId="21" xfId="0" applyFont="1" applyBorder="1" applyAlignment="1" applyProtection="1">
      <alignment horizontal="left" vertical="top"/>
      <protection locked="0"/>
    </xf>
    <xf numFmtId="0" fontId="8" fillId="0" borderId="20" xfId="0" applyFont="1" applyFill="1" applyBorder="1" applyAlignment="1">
      <alignment horizontal="left"/>
    </xf>
    <xf numFmtId="0" fontId="9" fillId="11" borderId="19" xfId="0" applyFont="1" applyFill="1" applyBorder="1" applyAlignment="1" applyProtection="1">
      <alignment horizontal="left" vertical="center"/>
      <protection locked="0"/>
    </xf>
    <xf numFmtId="0" fontId="9" fillId="11" borderId="20" xfId="0" applyFont="1" applyFill="1" applyBorder="1" applyAlignment="1" applyProtection="1">
      <alignment horizontal="left" vertical="center"/>
      <protection locked="0"/>
    </xf>
    <xf numFmtId="0" fontId="9" fillId="11" borderId="21" xfId="0" applyFont="1" applyFill="1" applyBorder="1" applyAlignment="1" applyProtection="1">
      <alignment horizontal="left" vertical="center"/>
      <protection locked="0"/>
    </xf>
    <xf numFmtId="0" fontId="11" fillId="5" borderId="20" xfId="0" applyFont="1" applyFill="1" applyBorder="1" applyAlignment="1" applyProtection="1">
      <alignment horizontal="center" vertical="center" wrapText="1"/>
    </xf>
    <xf numFmtId="0" fontId="11" fillId="5" borderId="7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394"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20" dropStyle="combo" dx="16" fmlaLink="$AF$4" fmlaRange="Заявка!$D$17:$D$29" sel="1" val="0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3</xdr:row>
          <xdr:rowOff>0</xdr:rowOff>
        </xdr:from>
        <xdr:to>
          <xdr:col>33</xdr:col>
          <xdr:colOff>0</xdr:colOff>
          <xdr:row>6</xdr:row>
          <xdr:rowOff>19050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28575</xdr:colOff>
          <xdr:row>7</xdr:row>
          <xdr:rowOff>38100</xdr:rowOff>
        </xdr:from>
        <xdr:to>
          <xdr:col>33</xdr:col>
          <xdr:colOff>0</xdr:colOff>
          <xdr:row>8</xdr:row>
          <xdr:rowOff>95250</xdr:rowOff>
        </xdr:to>
        <xdr:sp macro="" textlink="">
          <xdr:nvSpPr>
            <xdr:cNvPr id="13314" name="Butto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0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800" b="1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ПЕЧАТЬ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0</xdr:row>
      <xdr:rowOff>57150</xdr:rowOff>
    </xdr:from>
    <xdr:to>
      <xdr:col>10</xdr:col>
      <xdr:colOff>142875</xdr:colOff>
      <xdr:row>3</xdr:row>
      <xdr:rowOff>76200</xdr:rowOff>
    </xdr:to>
    <xdr:pic>
      <xdr:nvPicPr>
        <xdr:cNvPr id="48212" name="Рисунок 1" descr="SIBIR1.jpg">
          <a:extLst>
            <a:ext uri="{FF2B5EF4-FFF2-40B4-BE49-F238E27FC236}">
              <a16:creationId xmlns:a16="http://schemas.microsoft.com/office/drawing/2014/main" id="{00000000-0008-0000-0100-000054B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57150"/>
          <a:ext cx="13620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0</xdr:row>
      <xdr:rowOff>57150</xdr:rowOff>
    </xdr:from>
    <xdr:to>
      <xdr:col>10</xdr:col>
      <xdr:colOff>142875</xdr:colOff>
      <xdr:row>3</xdr:row>
      <xdr:rowOff>76200</xdr:rowOff>
    </xdr:to>
    <xdr:pic>
      <xdr:nvPicPr>
        <xdr:cNvPr id="48213" name="Рисунок 1" descr="SIBIR1.jpg">
          <a:extLst>
            <a:ext uri="{FF2B5EF4-FFF2-40B4-BE49-F238E27FC236}">
              <a16:creationId xmlns:a16="http://schemas.microsoft.com/office/drawing/2014/main" id="{00000000-0008-0000-0100-000055B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57150"/>
          <a:ext cx="13620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0</xdr:row>
      <xdr:rowOff>57150</xdr:rowOff>
    </xdr:from>
    <xdr:to>
      <xdr:col>10</xdr:col>
      <xdr:colOff>142875</xdr:colOff>
      <xdr:row>3</xdr:row>
      <xdr:rowOff>76200</xdr:rowOff>
    </xdr:to>
    <xdr:pic>
      <xdr:nvPicPr>
        <xdr:cNvPr id="48214" name="Рисунок 1" descr="SIBIR1.jpg">
          <a:extLst>
            <a:ext uri="{FF2B5EF4-FFF2-40B4-BE49-F238E27FC236}">
              <a16:creationId xmlns:a16="http://schemas.microsoft.com/office/drawing/2014/main" id="{00000000-0008-0000-0100-000056B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57150"/>
          <a:ext cx="13620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0</xdr:row>
      <xdr:rowOff>57150</xdr:rowOff>
    </xdr:from>
    <xdr:to>
      <xdr:col>10</xdr:col>
      <xdr:colOff>142875</xdr:colOff>
      <xdr:row>3</xdr:row>
      <xdr:rowOff>76200</xdr:rowOff>
    </xdr:to>
    <xdr:pic>
      <xdr:nvPicPr>
        <xdr:cNvPr id="48215" name="Рисунок 1" descr="SIBIR1.jpg">
          <a:extLst>
            <a:ext uri="{FF2B5EF4-FFF2-40B4-BE49-F238E27FC236}">
              <a16:creationId xmlns:a16="http://schemas.microsoft.com/office/drawing/2014/main" id="{00000000-0008-0000-0100-000057B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57150"/>
          <a:ext cx="13620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0</xdr:row>
      <xdr:rowOff>57150</xdr:rowOff>
    </xdr:from>
    <xdr:to>
      <xdr:col>10</xdr:col>
      <xdr:colOff>142875</xdr:colOff>
      <xdr:row>3</xdr:row>
      <xdr:rowOff>76200</xdr:rowOff>
    </xdr:to>
    <xdr:pic>
      <xdr:nvPicPr>
        <xdr:cNvPr id="48216" name="Рисунок 1" descr="SIBIR1.jpg">
          <a:extLst>
            <a:ext uri="{FF2B5EF4-FFF2-40B4-BE49-F238E27FC236}">
              <a16:creationId xmlns:a16="http://schemas.microsoft.com/office/drawing/2014/main" id="{00000000-0008-0000-0100-000058B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57150"/>
          <a:ext cx="13620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0</xdr:row>
      <xdr:rowOff>57150</xdr:rowOff>
    </xdr:from>
    <xdr:to>
      <xdr:col>10</xdr:col>
      <xdr:colOff>142875</xdr:colOff>
      <xdr:row>3</xdr:row>
      <xdr:rowOff>76200</xdr:rowOff>
    </xdr:to>
    <xdr:pic>
      <xdr:nvPicPr>
        <xdr:cNvPr id="48217" name="Рисунок 1" descr="SIBIR1.jpg">
          <a:extLst>
            <a:ext uri="{FF2B5EF4-FFF2-40B4-BE49-F238E27FC236}">
              <a16:creationId xmlns:a16="http://schemas.microsoft.com/office/drawing/2014/main" id="{00000000-0008-0000-0100-000059B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57150"/>
          <a:ext cx="13620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0</xdr:row>
      <xdr:rowOff>57150</xdr:rowOff>
    </xdr:from>
    <xdr:to>
      <xdr:col>10</xdr:col>
      <xdr:colOff>142875</xdr:colOff>
      <xdr:row>3</xdr:row>
      <xdr:rowOff>76200</xdr:rowOff>
    </xdr:to>
    <xdr:pic>
      <xdr:nvPicPr>
        <xdr:cNvPr id="48218" name="Рисунок 1" descr="SIBIR1.jpg">
          <a:extLst>
            <a:ext uri="{FF2B5EF4-FFF2-40B4-BE49-F238E27FC236}">
              <a16:creationId xmlns:a16="http://schemas.microsoft.com/office/drawing/2014/main" id="{00000000-0008-0000-0100-00005AB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57150"/>
          <a:ext cx="13620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0</xdr:row>
      <xdr:rowOff>57150</xdr:rowOff>
    </xdr:from>
    <xdr:to>
      <xdr:col>10</xdr:col>
      <xdr:colOff>142875</xdr:colOff>
      <xdr:row>3</xdr:row>
      <xdr:rowOff>76200</xdr:rowOff>
    </xdr:to>
    <xdr:pic>
      <xdr:nvPicPr>
        <xdr:cNvPr id="48219" name="Рисунок 1" descr="SIBIR1.jpg">
          <a:extLst>
            <a:ext uri="{FF2B5EF4-FFF2-40B4-BE49-F238E27FC236}">
              <a16:creationId xmlns:a16="http://schemas.microsoft.com/office/drawing/2014/main" id="{00000000-0008-0000-0100-00005BB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57150"/>
          <a:ext cx="13620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0</xdr:row>
      <xdr:rowOff>57150</xdr:rowOff>
    </xdr:from>
    <xdr:to>
      <xdr:col>10</xdr:col>
      <xdr:colOff>142875</xdr:colOff>
      <xdr:row>3</xdr:row>
      <xdr:rowOff>76200</xdr:rowOff>
    </xdr:to>
    <xdr:pic>
      <xdr:nvPicPr>
        <xdr:cNvPr id="48220" name="Рисунок 1" descr="SIBIR1.jpg">
          <a:extLst>
            <a:ext uri="{FF2B5EF4-FFF2-40B4-BE49-F238E27FC236}">
              <a16:creationId xmlns:a16="http://schemas.microsoft.com/office/drawing/2014/main" id="{00000000-0008-0000-0100-00005CB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57150"/>
          <a:ext cx="13620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0</xdr:row>
      <xdr:rowOff>57150</xdr:rowOff>
    </xdr:from>
    <xdr:to>
      <xdr:col>10</xdr:col>
      <xdr:colOff>142875</xdr:colOff>
      <xdr:row>3</xdr:row>
      <xdr:rowOff>76200</xdr:rowOff>
    </xdr:to>
    <xdr:pic>
      <xdr:nvPicPr>
        <xdr:cNvPr id="48221" name="Рисунок 1" descr="SIBIR1.jpg">
          <a:extLst>
            <a:ext uri="{FF2B5EF4-FFF2-40B4-BE49-F238E27FC236}">
              <a16:creationId xmlns:a16="http://schemas.microsoft.com/office/drawing/2014/main" id="{00000000-0008-0000-0100-00005DB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57150"/>
          <a:ext cx="13620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0</xdr:row>
      <xdr:rowOff>57150</xdr:rowOff>
    </xdr:from>
    <xdr:to>
      <xdr:col>10</xdr:col>
      <xdr:colOff>142875</xdr:colOff>
      <xdr:row>3</xdr:row>
      <xdr:rowOff>76200</xdr:rowOff>
    </xdr:to>
    <xdr:pic>
      <xdr:nvPicPr>
        <xdr:cNvPr id="48222" name="Рисунок 1" descr="SIBIR1.jpg">
          <a:extLst>
            <a:ext uri="{FF2B5EF4-FFF2-40B4-BE49-F238E27FC236}">
              <a16:creationId xmlns:a16="http://schemas.microsoft.com/office/drawing/2014/main" id="{00000000-0008-0000-0100-00005EB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57150"/>
          <a:ext cx="13620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0</xdr:row>
      <xdr:rowOff>57150</xdr:rowOff>
    </xdr:from>
    <xdr:to>
      <xdr:col>10</xdr:col>
      <xdr:colOff>142875</xdr:colOff>
      <xdr:row>3</xdr:row>
      <xdr:rowOff>76200</xdr:rowOff>
    </xdr:to>
    <xdr:pic>
      <xdr:nvPicPr>
        <xdr:cNvPr id="48223" name="Рисунок 1" descr="SIBIR1.jpg">
          <a:extLst>
            <a:ext uri="{FF2B5EF4-FFF2-40B4-BE49-F238E27FC236}">
              <a16:creationId xmlns:a16="http://schemas.microsoft.com/office/drawing/2014/main" id="{00000000-0008-0000-0100-00005FB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57150"/>
          <a:ext cx="13620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0</xdr:row>
      <xdr:rowOff>57150</xdr:rowOff>
    </xdr:from>
    <xdr:to>
      <xdr:col>10</xdr:col>
      <xdr:colOff>142875</xdr:colOff>
      <xdr:row>3</xdr:row>
      <xdr:rowOff>76200</xdr:rowOff>
    </xdr:to>
    <xdr:pic>
      <xdr:nvPicPr>
        <xdr:cNvPr id="48224" name="Рисунок 1" descr="SIBIR1.jpg">
          <a:extLst>
            <a:ext uri="{FF2B5EF4-FFF2-40B4-BE49-F238E27FC236}">
              <a16:creationId xmlns:a16="http://schemas.microsoft.com/office/drawing/2014/main" id="{00000000-0008-0000-0100-000060B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57150"/>
          <a:ext cx="13620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0</xdr:row>
      <xdr:rowOff>57150</xdr:rowOff>
    </xdr:from>
    <xdr:to>
      <xdr:col>10</xdr:col>
      <xdr:colOff>142875</xdr:colOff>
      <xdr:row>3</xdr:row>
      <xdr:rowOff>76200</xdr:rowOff>
    </xdr:to>
    <xdr:pic>
      <xdr:nvPicPr>
        <xdr:cNvPr id="48225" name="Рисунок 1" descr="SIBIR1.jpg">
          <a:extLst>
            <a:ext uri="{FF2B5EF4-FFF2-40B4-BE49-F238E27FC236}">
              <a16:creationId xmlns:a16="http://schemas.microsoft.com/office/drawing/2014/main" id="{00000000-0008-0000-0100-000061B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57150"/>
          <a:ext cx="13620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0</xdr:row>
      <xdr:rowOff>57150</xdr:rowOff>
    </xdr:from>
    <xdr:to>
      <xdr:col>10</xdr:col>
      <xdr:colOff>142875</xdr:colOff>
      <xdr:row>3</xdr:row>
      <xdr:rowOff>76200</xdr:rowOff>
    </xdr:to>
    <xdr:pic>
      <xdr:nvPicPr>
        <xdr:cNvPr id="48226" name="Рисунок 1" descr="SIBIR1.jpg">
          <a:extLst>
            <a:ext uri="{FF2B5EF4-FFF2-40B4-BE49-F238E27FC236}">
              <a16:creationId xmlns:a16="http://schemas.microsoft.com/office/drawing/2014/main" id="{00000000-0008-0000-0100-000062B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57150"/>
          <a:ext cx="13620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0</xdr:row>
      <xdr:rowOff>57150</xdr:rowOff>
    </xdr:from>
    <xdr:to>
      <xdr:col>10</xdr:col>
      <xdr:colOff>142875</xdr:colOff>
      <xdr:row>3</xdr:row>
      <xdr:rowOff>76200</xdr:rowOff>
    </xdr:to>
    <xdr:pic>
      <xdr:nvPicPr>
        <xdr:cNvPr id="48227" name="Рисунок 1" descr="SIBIR1.jpg">
          <a:extLst>
            <a:ext uri="{FF2B5EF4-FFF2-40B4-BE49-F238E27FC236}">
              <a16:creationId xmlns:a16="http://schemas.microsoft.com/office/drawing/2014/main" id="{00000000-0008-0000-0100-000063B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57150"/>
          <a:ext cx="13620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0</xdr:row>
      <xdr:rowOff>57150</xdr:rowOff>
    </xdr:from>
    <xdr:to>
      <xdr:col>10</xdr:col>
      <xdr:colOff>142875</xdr:colOff>
      <xdr:row>3</xdr:row>
      <xdr:rowOff>76200</xdr:rowOff>
    </xdr:to>
    <xdr:pic>
      <xdr:nvPicPr>
        <xdr:cNvPr id="48228" name="Рисунок 1" descr="SIBIR1.jpg">
          <a:extLst>
            <a:ext uri="{FF2B5EF4-FFF2-40B4-BE49-F238E27FC236}">
              <a16:creationId xmlns:a16="http://schemas.microsoft.com/office/drawing/2014/main" id="{00000000-0008-0000-0100-000064B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57150"/>
          <a:ext cx="13620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0</xdr:row>
      <xdr:rowOff>57150</xdr:rowOff>
    </xdr:from>
    <xdr:to>
      <xdr:col>10</xdr:col>
      <xdr:colOff>142875</xdr:colOff>
      <xdr:row>3</xdr:row>
      <xdr:rowOff>76200</xdr:rowOff>
    </xdr:to>
    <xdr:pic>
      <xdr:nvPicPr>
        <xdr:cNvPr id="48229" name="Рисунок 1" descr="SIBIR1.jpg">
          <a:extLst>
            <a:ext uri="{FF2B5EF4-FFF2-40B4-BE49-F238E27FC236}">
              <a16:creationId xmlns:a16="http://schemas.microsoft.com/office/drawing/2014/main" id="{00000000-0008-0000-0100-000065B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57150"/>
          <a:ext cx="13620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0</xdr:row>
      <xdr:rowOff>57150</xdr:rowOff>
    </xdr:from>
    <xdr:to>
      <xdr:col>10</xdr:col>
      <xdr:colOff>142875</xdr:colOff>
      <xdr:row>3</xdr:row>
      <xdr:rowOff>76200</xdr:rowOff>
    </xdr:to>
    <xdr:pic>
      <xdr:nvPicPr>
        <xdr:cNvPr id="48230" name="Рисунок 1" descr="SIBIR1.jpg">
          <a:extLst>
            <a:ext uri="{FF2B5EF4-FFF2-40B4-BE49-F238E27FC236}">
              <a16:creationId xmlns:a16="http://schemas.microsoft.com/office/drawing/2014/main" id="{00000000-0008-0000-0100-000066B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57150"/>
          <a:ext cx="13620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49</xdr:col>
          <xdr:colOff>95250</xdr:colOff>
          <xdr:row>0</xdr:row>
          <xdr:rowOff>95250</xdr:rowOff>
        </xdr:from>
        <xdr:to>
          <xdr:col>55</xdr:col>
          <xdr:colOff>85725</xdr:colOff>
          <xdr:row>2</xdr:row>
          <xdr:rowOff>47625</xdr:rowOff>
        </xdr:to>
        <xdr:sp macro="" textlink="">
          <xdr:nvSpPr>
            <xdr:cNvPr id="6029" name="Button 909" hidden="1">
              <a:extLst>
                <a:ext uri="{63B3BB69-23CF-44E3-9099-C40C66FF867C}">
                  <a14:compatExt spid="_x0000_s6029"/>
                </a:ext>
                <a:ext uri="{FF2B5EF4-FFF2-40B4-BE49-F238E27FC236}">
                  <a16:creationId xmlns:a16="http://schemas.microsoft.com/office/drawing/2014/main" id="{00000000-0008-0000-0100-00008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800" b="1" i="0" u="none" strike="noStrike" baseline="0">
                  <a:solidFill>
                    <a:srgbClr val="FF0000"/>
                  </a:solidFill>
                  <a:latin typeface="Calibri"/>
                  <a:cs typeface="Calibri"/>
                </a:rPr>
                <a:t>ОЧИСТИТЬ ЗАЯВКУ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kataev/AppData/Local/Microsoft/Windows/Temporary%20Internet%20Files/Content.Outlook/8BVTJ24R/2.&#1055;&#1088;&#1080;&#1077;&#1084;&#1085;&#1099;&#1081;&#1040;&#1082;&#1090;+&#1058;&#1058;&#105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kataev/AppData/Local/Microsoft/Windows/Temporary%20Internet%20Files/Content.Outlook/8BVTJ24R/&#1058;&#1088;&#1072;&#1085;&#1089;&#1087;&#1086;&#1088;&#1090;&#1085;&#1099;&#1081;%20&#1103;&#1088;&#1083;&#1099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kataev/AppData/Local/Microsoft/Windows/Temporary%20Internet%20Files/Content.Outlook/8BVTJ24R/&#1047;&#1072;&#1103;&#1074;&#1082;&#1072;%20&#1082;%20&#1087;&#1077;&#1088;&#1077;&#1085;&#1086;&#1089;&#1091;/&#1047;&#1072;&#1103;&#1074;&#1082;&#1072;%20&#1082;%20&#1087;&#1077;&#1088;&#1077;&#1085;&#1086;&#1089;&#109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к"/>
      <sheetName val="Заявка"/>
      <sheetName val="АктПриема"/>
      <sheetName val="ТТН"/>
      <sheetName val="1"/>
      <sheetName val="Спр"/>
      <sheetName val="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1">
          <cell r="A81" t="str">
            <v>да</v>
          </cell>
        </row>
        <row r="82">
          <cell r="A82" t="str">
            <v>нет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ВЗ(2)"/>
      <sheetName val="ПВЗ(6)"/>
      <sheetName val="Спр"/>
      <sheetName val="ПВЗ"/>
    </sheetNames>
    <sheetDataSet>
      <sheetData sheetId="0" refreshError="1"/>
      <sheetData sheetId="1" refreshError="1"/>
      <sheetData sheetId="2" refreshError="1"/>
      <sheetData sheetId="3" refreshError="1">
        <row r="2">
          <cell r="B2" t="str">
            <v>Курган магазин</v>
          </cell>
        </row>
        <row r="3">
          <cell r="B3" t="str">
            <v>Тюмень -магазин</v>
          </cell>
        </row>
        <row r="4">
          <cell r="B4" t="str">
            <v>Лобкова-Омск</v>
          </cell>
        </row>
        <row r="5">
          <cell r="B5" t="str">
            <v>Барнаул</v>
          </cell>
        </row>
        <row r="6">
          <cell r="B6" t="str">
            <v>Бердский опт</v>
          </cell>
        </row>
        <row r="7">
          <cell r="B7" t="str">
            <v>ИП-Мелкий опт</v>
          </cell>
        </row>
        <row r="8">
          <cell r="B8" t="str">
            <v>НКз склад</v>
          </cell>
        </row>
        <row r="9">
          <cell r="B9" t="str">
            <v>Гарина-Михайловского</v>
          </cell>
        </row>
        <row r="10">
          <cell r="B10" t="str">
            <v>Геодезическая</v>
          </cell>
        </row>
        <row r="11">
          <cell r="B11" t="str">
            <v>Склад ФРАМ</v>
          </cell>
        </row>
        <row r="12">
          <cell r="B12" t="str">
            <v>Томск-розница</v>
          </cell>
        </row>
        <row r="13">
          <cell r="B13" t="str">
            <v>Красноярск</v>
          </cell>
        </row>
        <row r="14">
          <cell r="B14" t="str">
            <v>Улан-Удэ</v>
          </cell>
        </row>
        <row r="15">
          <cell r="B15" t="str">
            <v>Чита</v>
          </cell>
        </row>
        <row r="16">
          <cell r="B16" t="str">
            <v>Владивосток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к"/>
      <sheetName val="Заявка"/>
      <sheetName val="Спр"/>
    </sheetNames>
    <sheetDataSet>
      <sheetData sheetId="0" refreshError="1"/>
      <sheetData sheetId="1" refreshError="1"/>
      <sheetData sheetId="2" refreshError="1">
        <row r="47">
          <cell r="A47" t="str">
            <v>Через ПВЗ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7">
    <tabColor rgb="FF00B0F0"/>
  </sheetPr>
  <dimension ref="A1:AU864"/>
  <sheetViews>
    <sheetView showGridLines="0" view="pageBreakPreview" topLeftCell="D200" zoomScaleNormal="100" zoomScaleSheetLayoutView="100" workbookViewId="0">
      <selection activeCell="AH7" sqref="AH7:AL9"/>
    </sheetView>
  </sheetViews>
  <sheetFormatPr defaultRowHeight="15" outlineLevelRow="1" outlineLevelCol="1" x14ac:dyDescent="0.25"/>
  <cols>
    <col min="1" max="1" width="4.85546875" style="12" hidden="1" customWidth="1" outlineLevel="1"/>
    <col min="2" max="2" width="4" style="12" hidden="1" customWidth="1" outlineLevel="1"/>
    <col min="3" max="3" width="3.28515625" style="12" hidden="1" customWidth="1" outlineLevel="1"/>
    <col min="4" max="4" width="2.42578125" style="62" customWidth="1" collapsed="1"/>
    <col min="5" max="22" width="3.5703125" style="62" customWidth="1"/>
    <col min="23" max="23" width="1.7109375" style="62" customWidth="1"/>
    <col min="24" max="30" width="3.5703125" style="62" customWidth="1"/>
    <col min="31" max="31" width="1.42578125" style="62" customWidth="1"/>
    <col min="32" max="32" width="9.5703125" style="12" customWidth="1"/>
    <col min="33" max="33" width="8.7109375" style="12" customWidth="1"/>
    <col min="34" max="35" width="7.7109375" style="12" customWidth="1"/>
    <col min="36" max="16384" width="9.140625" style="12"/>
  </cols>
  <sheetData>
    <row r="1" spans="1:47" hidden="1" outlineLevel="1" x14ac:dyDescent="0.25"/>
    <row r="2" spans="1:47" ht="3.75" customHeight="1" collapsed="1" x14ac:dyDescent="0.25">
      <c r="A2" s="43" t="e">
        <f>IF($AF$13=Спр!$A$87,Ярлык!B2,IF(VLOOKUP($AF$4,Заявка!$D$17:$AH$29,Заявка!$AB$16,FALSE)&lt;Ярлык!C2,"",Ярлык!$AF$4))</f>
        <v>#N/A</v>
      </c>
      <c r="B2" s="34" t="e">
        <f>VLOOKUP(C2,Заявка!$A$17:$AH$29,Заявка!$D$16+Заявка!$A$16,TRUE)</f>
        <v>#N/A</v>
      </c>
      <c r="C2" s="38">
        <v>1</v>
      </c>
      <c r="D2" s="63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5"/>
      <c r="X2" s="64"/>
      <c r="Y2" s="64"/>
      <c r="Z2" s="64"/>
      <c r="AA2" s="64"/>
      <c r="AB2" s="64"/>
      <c r="AC2" s="64"/>
      <c r="AD2" s="64"/>
      <c r="AE2" s="66"/>
    </row>
    <row r="3" spans="1:47" ht="18.75" x14ac:dyDescent="0.25">
      <c r="A3" s="43" t="e">
        <f>IF($AF$13=Спр!$A$87,Ярлык!B3,IF(VLOOKUP($AF$4,Заявка!$D$17:$AH$29,Заявка!$AB$16,FALSE)&lt;Ярлык!C3,"",Ярлык!$AF$4))</f>
        <v>#N/A</v>
      </c>
      <c r="B3" s="34" t="e">
        <f>VLOOKUP(C3,Заявка!$A$17:$AH$29,Заявка!$D$16+Заявка!$A$16,TRUE)</f>
        <v>#N/A</v>
      </c>
      <c r="C3" s="36">
        <f>C2</f>
        <v>1</v>
      </c>
      <c r="D3" s="67"/>
      <c r="E3" s="98" t="s">
        <v>83</v>
      </c>
      <c r="F3" s="98"/>
      <c r="G3" s="98"/>
      <c r="H3" s="98"/>
      <c r="I3" s="98"/>
      <c r="J3" s="99" t="e">
        <f>VLOOKUP($A2,Заявка!$D$17:$AH$29,Заявка!$H$16,FALSE)</f>
        <v>#N/A</v>
      </c>
      <c r="K3" s="100"/>
      <c r="L3" s="100"/>
      <c r="M3" s="100"/>
      <c r="N3" s="100"/>
      <c r="O3" s="100"/>
      <c r="P3" s="100"/>
      <c r="Q3" s="100"/>
      <c r="R3" s="100"/>
      <c r="S3" s="101"/>
      <c r="T3" s="68"/>
      <c r="U3" s="68"/>
      <c r="V3" s="68"/>
      <c r="W3" s="69"/>
      <c r="X3" s="102" t="s">
        <v>76</v>
      </c>
      <c r="Y3" s="103"/>
      <c r="Z3" s="103"/>
      <c r="AA3" s="104"/>
      <c r="AB3" s="105" t="s">
        <v>61</v>
      </c>
      <c r="AC3" s="106"/>
      <c r="AD3" s="107"/>
      <c r="AE3" s="70"/>
      <c r="AF3" s="157" t="s">
        <v>88</v>
      </c>
      <c r="AG3" s="157"/>
      <c r="AH3" s="30"/>
      <c r="AI3" s="30"/>
    </row>
    <row r="4" spans="1:47" ht="3" customHeight="1" x14ac:dyDescent="0.25">
      <c r="A4" s="43" t="e">
        <f>IF($AF$13=Спр!$A$87,Ярлык!B4,IF(VLOOKUP($AF$4,Заявка!$D$17:$AH$29,Заявка!$AB$16,FALSE)&lt;Ярлык!C4,"",Ярлык!$AF$4))</f>
        <v>#N/A</v>
      </c>
      <c r="B4" s="34" t="e">
        <f>VLOOKUP(C4,Заявка!$A$17:$AH$29,Заявка!$D$16+Заявка!$A$16,TRUE)</f>
        <v>#N/A</v>
      </c>
      <c r="C4" s="36">
        <f t="shared" ref="C4:C16" si="0">C3</f>
        <v>1</v>
      </c>
      <c r="D4" s="67"/>
      <c r="E4" s="71"/>
      <c r="F4" s="71"/>
      <c r="G4" s="71"/>
      <c r="H4" s="71"/>
      <c r="I4" s="71"/>
      <c r="J4" s="72"/>
      <c r="K4" s="72"/>
      <c r="L4" s="72"/>
      <c r="M4" s="72"/>
      <c r="N4" s="72"/>
      <c r="O4" s="72"/>
      <c r="P4" s="72"/>
      <c r="Q4" s="68"/>
      <c r="R4" s="73"/>
      <c r="S4" s="73"/>
      <c r="T4" s="73"/>
      <c r="U4" s="73"/>
      <c r="V4" s="74"/>
      <c r="W4" s="75"/>
      <c r="X4" s="74"/>
      <c r="Y4" s="74"/>
      <c r="Z4" s="74"/>
      <c r="AA4" s="74"/>
      <c r="AB4" s="74"/>
      <c r="AC4" s="74"/>
      <c r="AD4" s="74"/>
      <c r="AE4" s="70"/>
      <c r="AF4" s="41">
        <v>1</v>
      </c>
      <c r="AG4" s="44"/>
      <c r="AH4" s="81" t="e">
        <f>IF(OR(AND($AF$13=Спр!$A$87,MAX(Ярлык!$C:$C)&lt;SUM(Заявка!$AB$17:$AC$29)),AND(Ярлык!$AF$13=Спр!$A$88,MAX(Ярлык!$C:$C)&lt;VLOOKUP(Ярлык!$AF$4,Заявка!$D$17:$AH$29,Заявка!$AB$16,FALSE))),"ВНИМАНИЕ","")</f>
        <v>#N/A</v>
      </c>
      <c r="AI4" s="82"/>
      <c r="AJ4" s="82"/>
      <c r="AK4" s="82"/>
      <c r="AL4" s="94"/>
      <c r="AQ4" s="81" t="e">
        <f>IF(OR(AND($AF$13=Спр!$A$87,MAX(Ярлык!$C:$C)&lt;SUM(Заявка!$AB$17:$AC$29)),AND(Ярлык!$AF$13=Спр!$A$88,MAX(Ярлык!$C:$C)&lt;VLOOKUP(Ярлык!$AF$4,Заявка!$D$17:$AH$29,Заявка!$AB$16,FALSE))),"ВНИМАНИЕ","")</f>
        <v>#N/A</v>
      </c>
      <c r="AR4" s="82"/>
      <c r="AS4" s="82"/>
      <c r="AT4" s="82"/>
      <c r="AU4" s="29"/>
    </row>
    <row r="5" spans="1:47" ht="1.5" customHeight="1" x14ac:dyDescent="0.25">
      <c r="A5" s="43" t="e">
        <f>IF($AF$13=Спр!$A$87,Ярлык!B5,IF(VLOOKUP($AF$4,Заявка!$D$17:$AH$29,Заявка!$AB$16,FALSE)&lt;Ярлык!C5,"",Ярлык!$AF$4))</f>
        <v>#N/A</v>
      </c>
      <c r="B5" s="34" t="e">
        <f>VLOOKUP(C5,Заявка!$A$17:$AH$29,Заявка!$D$16+Заявка!$A$16,TRUE)</f>
        <v>#N/A</v>
      </c>
      <c r="C5" s="36">
        <f t="shared" si="0"/>
        <v>1</v>
      </c>
      <c r="D5" s="67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9"/>
      <c r="X5" s="68"/>
      <c r="Y5" s="68"/>
      <c r="Z5" s="68"/>
      <c r="AA5" s="68"/>
      <c r="AB5" s="68"/>
      <c r="AC5" s="68"/>
      <c r="AD5" s="68"/>
      <c r="AE5" s="70"/>
      <c r="AF5" s="11"/>
      <c r="AG5" s="44"/>
      <c r="AH5" s="83"/>
      <c r="AI5" s="84"/>
      <c r="AJ5" s="84"/>
      <c r="AK5" s="84"/>
      <c r="AL5" s="95"/>
      <c r="AQ5" s="83"/>
      <c r="AR5" s="84"/>
      <c r="AS5" s="84"/>
      <c r="AT5" s="84"/>
      <c r="AU5" s="31"/>
    </row>
    <row r="6" spans="1:47" ht="12" customHeight="1" x14ac:dyDescent="0.25">
      <c r="A6" s="43" t="e">
        <f>IF($AF$13=Спр!$A$87,Ярлык!B6,IF(VLOOKUP($AF$4,Заявка!$D$17:$AH$29,Заявка!$AB$16,FALSE)&lt;Ярлык!C6,"",Ярлык!$AF$4))</f>
        <v>#N/A</v>
      </c>
      <c r="B6" s="34" t="e">
        <f>VLOOKUP(C6,Заявка!$A$17:$AH$29,Заявка!$D$16+Заявка!$A$16,TRUE)</f>
        <v>#N/A</v>
      </c>
      <c r="C6" s="36">
        <f t="shared" si="0"/>
        <v>1</v>
      </c>
      <c r="D6" s="67"/>
      <c r="E6" s="108" t="s">
        <v>82</v>
      </c>
      <c r="F6" s="108"/>
      <c r="G6" s="108"/>
      <c r="H6" s="108"/>
      <c r="I6" s="108"/>
      <c r="J6" s="111" t="e">
        <f>VLOOKUP($A5,Заявка!$D$17:$AH$29,Заявка!$O$16,FALSE)</f>
        <v>#N/A</v>
      </c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68"/>
      <c r="W6" s="69"/>
      <c r="X6" s="114" t="s">
        <v>77</v>
      </c>
      <c r="Y6" s="114"/>
      <c r="Z6" s="114"/>
      <c r="AA6" s="114"/>
      <c r="AB6" s="114"/>
      <c r="AC6" s="114"/>
      <c r="AD6" s="114"/>
      <c r="AE6" s="70"/>
      <c r="AF6" s="11"/>
      <c r="AG6" s="44"/>
      <c r="AH6" s="83"/>
      <c r="AI6" s="84"/>
      <c r="AJ6" s="84"/>
      <c r="AK6" s="84"/>
      <c r="AL6" s="95"/>
      <c r="AQ6" s="83"/>
      <c r="AR6" s="84"/>
      <c r="AS6" s="84"/>
      <c r="AT6" s="84"/>
      <c r="AU6" s="31"/>
    </row>
    <row r="7" spans="1:47" ht="3" customHeight="1" x14ac:dyDescent="0.25">
      <c r="A7" s="43" t="e">
        <f>IF($AF$13=Спр!$A$87,Ярлык!B7,IF(VLOOKUP($AF$4,Заявка!$D$17:$AH$29,Заявка!$AB$16,FALSE)&lt;Ярлык!C7,"",Ярлык!$AF$4))</f>
        <v>#N/A</v>
      </c>
      <c r="B7" s="34" t="e">
        <f>VLOOKUP(C7,Заявка!$A$17:$AH$29,Заявка!$D$16+Заявка!$A$16,TRUE)</f>
        <v>#N/A</v>
      </c>
      <c r="C7" s="36">
        <f t="shared" si="0"/>
        <v>1</v>
      </c>
      <c r="D7" s="67"/>
      <c r="E7" s="109"/>
      <c r="F7" s="109"/>
      <c r="G7" s="109"/>
      <c r="H7" s="109"/>
      <c r="I7" s="109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68"/>
      <c r="W7" s="69"/>
      <c r="X7" s="68"/>
      <c r="Y7" s="68"/>
      <c r="Z7" s="68"/>
      <c r="AA7" s="68"/>
      <c r="AB7" s="68"/>
      <c r="AC7" s="68"/>
      <c r="AD7" s="68"/>
      <c r="AE7" s="70"/>
      <c r="AH7" s="85" t="e">
        <f>IF(AH4="","",CONCATENATE("Максимальное количество ярлыков в одну печать ограничено! Будут напечатано ",MAX($C:$C)," ярлыка"))</f>
        <v>#N/A</v>
      </c>
      <c r="AI7" s="86"/>
      <c r="AJ7" s="86"/>
      <c r="AK7" s="86"/>
      <c r="AL7" s="87"/>
      <c r="AQ7" s="85" t="e">
        <f>IF(AQ4="","",CONCATENATE("Максимальное количество ярлыков в одну печать ограничено! Будут напечатано ",MAX($C:$C)," ярлыка"))</f>
        <v>#N/A</v>
      </c>
      <c r="AR7" s="86"/>
      <c r="AS7" s="86"/>
      <c r="AT7" s="86"/>
      <c r="AU7" s="87"/>
    </row>
    <row r="8" spans="1:47" ht="15" customHeight="1" x14ac:dyDescent="0.25">
      <c r="A8" s="43" t="e">
        <f>IF($AF$13=Спр!$A$87,Ярлык!B8,IF(VLOOKUP($AF$4,Заявка!$D$17:$AH$29,Заявка!$AB$16,FALSE)&lt;Ярлык!C8,"",Ярлык!$AF$4))</f>
        <v>#N/A</v>
      </c>
      <c r="B8" s="34" t="e">
        <f>VLOOKUP(C8,Заявка!$A$17:$AH$29,Заявка!$D$16+Заявка!$A$16,TRUE)</f>
        <v>#N/A</v>
      </c>
      <c r="C8" s="36">
        <f t="shared" si="0"/>
        <v>1</v>
      </c>
      <c r="D8" s="67"/>
      <c r="E8" s="110"/>
      <c r="F8" s="110"/>
      <c r="G8" s="110"/>
      <c r="H8" s="110"/>
      <c r="I8" s="110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68"/>
      <c r="W8" s="69"/>
      <c r="X8" s="115" t="str">
        <f>Заявка!$L$10</f>
        <v>ООО "Довольный клиент"</v>
      </c>
      <c r="Y8" s="116"/>
      <c r="Z8" s="116"/>
      <c r="AA8" s="116"/>
      <c r="AB8" s="116"/>
      <c r="AC8" s="116"/>
      <c r="AD8" s="117"/>
      <c r="AE8" s="70"/>
      <c r="AF8" s="42"/>
      <c r="AG8" s="42"/>
      <c r="AH8" s="85"/>
      <c r="AI8" s="86"/>
      <c r="AJ8" s="86"/>
      <c r="AK8" s="86"/>
      <c r="AL8" s="87"/>
      <c r="AQ8" s="85"/>
      <c r="AR8" s="86"/>
      <c r="AS8" s="86"/>
      <c r="AT8" s="86"/>
      <c r="AU8" s="87"/>
    </row>
    <row r="9" spans="1:47" ht="12.75" customHeight="1" x14ac:dyDescent="0.25">
      <c r="A9" s="43" t="e">
        <f>IF($AF$13=Спр!$A$87,Ярлык!B9,IF(VLOOKUP($AF$4,Заявка!$D$17:$AH$29,Заявка!$AB$16,FALSE)&lt;Ярлык!C9,"",Ярлык!$AF$4))</f>
        <v>#N/A</v>
      </c>
      <c r="B9" s="34" t="e">
        <f>VLOOKUP(C9,Заявка!$A$17:$AH$29,Заявка!$D$16+Заявка!$A$16,TRUE)</f>
        <v>#N/A</v>
      </c>
      <c r="C9" s="36">
        <f t="shared" si="0"/>
        <v>1</v>
      </c>
      <c r="D9" s="67"/>
      <c r="E9" s="118" t="s">
        <v>78</v>
      </c>
      <c r="F9" s="119"/>
      <c r="G9" s="119"/>
      <c r="H9" s="119"/>
      <c r="I9" s="120"/>
      <c r="J9" s="124" t="e">
        <f>VLOOKUP($A9,Заявка!$D$17:$AH$29,Заявка!$E$16,FALSE)</f>
        <v>#N/A</v>
      </c>
      <c r="K9" s="124"/>
      <c r="L9" s="124"/>
      <c r="M9" s="124"/>
      <c r="N9" s="124"/>
      <c r="O9" s="126" t="e">
        <f>VLOOKUP($A9,Заявка!$D$17:$AH$29,Заявка!$J$16,FALSE)</f>
        <v>#N/A</v>
      </c>
      <c r="P9" s="127"/>
      <c r="Q9" s="127"/>
      <c r="R9" s="127"/>
      <c r="S9" s="127"/>
      <c r="T9" s="127"/>
      <c r="U9" s="128"/>
      <c r="V9" s="68"/>
      <c r="W9" s="69"/>
      <c r="X9" s="132" t="str">
        <f>Заявка!$L$9</f>
        <v>Москва</v>
      </c>
      <c r="Y9" s="133"/>
      <c r="Z9" s="133"/>
      <c r="AA9" s="133"/>
      <c r="AB9" s="133"/>
      <c r="AC9" s="133"/>
      <c r="AD9" s="134"/>
      <c r="AE9" s="70"/>
      <c r="AH9" s="85"/>
      <c r="AI9" s="86"/>
      <c r="AJ9" s="86"/>
      <c r="AK9" s="86"/>
      <c r="AL9" s="87"/>
      <c r="AQ9" s="85"/>
      <c r="AR9" s="86"/>
      <c r="AS9" s="86"/>
      <c r="AT9" s="86"/>
      <c r="AU9" s="87"/>
    </row>
    <row r="10" spans="1:47" ht="7.5" customHeight="1" x14ac:dyDescent="0.25">
      <c r="A10" s="43" t="e">
        <f>IF($AF$13=Спр!$A$87,Ярлык!B10,IF(VLOOKUP($AF$4,Заявка!$D$17:$AH$29,Заявка!$AB$16,FALSE)&lt;Ярлык!C10,"",Ярлык!$AF$4))</f>
        <v>#N/A</v>
      </c>
      <c r="B10" s="34" t="e">
        <f>VLOOKUP(C10,Заявка!$A$17:$AH$29,Заявка!$D$16+Заявка!$A$16,TRUE)</f>
        <v>#N/A</v>
      </c>
      <c r="C10" s="36">
        <f t="shared" si="0"/>
        <v>1</v>
      </c>
      <c r="D10" s="67"/>
      <c r="E10" s="121"/>
      <c r="F10" s="122"/>
      <c r="G10" s="122"/>
      <c r="H10" s="122"/>
      <c r="I10" s="123"/>
      <c r="J10" s="125"/>
      <c r="K10" s="125"/>
      <c r="L10" s="125"/>
      <c r="M10" s="125"/>
      <c r="N10" s="125"/>
      <c r="O10" s="129"/>
      <c r="P10" s="130"/>
      <c r="Q10" s="130"/>
      <c r="R10" s="130"/>
      <c r="S10" s="130"/>
      <c r="T10" s="130"/>
      <c r="U10" s="131"/>
      <c r="V10" s="68"/>
      <c r="W10" s="69"/>
      <c r="X10" s="135"/>
      <c r="Y10" s="136"/>
      <c r="Z10" s="136"/>
      <c r="AA10" s="136"/>
      <c r="AB10" s="136"/>
      <c r="AC10" s="136"/>
      <c r="AD10" s="137"/>
      <c r="AE10" s="70"/>
      <c r="AF10" s="151" t="s">
        <v>89</v>
      </c>
      <c r="AG10" s="152"/>
      <c r="AH10" s="88" t="e">
        <f>IF(AH7="","","Остальные ярлыки можно допечатать через тип печати ПОСТРОЧНО")</f>
        <v>#N/A</v>
      </c>
      <c r="AI10" s="89"/>
      <c r="AJ10" s="89"/>
      <c r="AK10" s="89"/>
      <c r="AL10" s="90"/>
      <c r="AQ10" s="88" t="e">
        <f>IF(AQ7="","","Остальные ярлыки можно допечатать через тип печати ПОСТРОЧНО")</f>
        <v>#N/A</v>
      </c>
      <c r="AR10" s="89"/>
      <c r="AS10" s="89"/>
      <c r="AT10" s="89"/>
      <c r="AU10" s="90"/>
    </row>
    <row r="11" spans="1:47" ht="13.5" customHeight="1" x14ac:dyDescent="0.25">
      <c r="A11" s="43" t="e">
        <f>IF($AF$13=Спр!$A$87,Ярлык!B11,IF(VLOOKUP($AF$4,Заявка!$D$17:$AH$29,Заявка!$AB$16,FALSE)&lt;Ярлык!C11,"",Ярлык!$AF$4))</f>
        <v>#N/A</v>
      </c>
      <c r="B11" s="34" t="e">
        <f>VLOOKUP(C11,Заявка!$A$17:$AH$29,Заявка!$D$16+Заявка!$A$16,TRUE)</f>
        <v>#N/A</v>
      </c>
      <c r="C11" s="36">
        <f t="shared" si="0"/>
        <v>1</v>
      </c>
      <c r="D11" s="67"/>
      <c r="E11" s="96" t="s">
        <v>79</v>
      </c>
      <c r="F11" s="96"/>
      <c r="G11" s="96"/>
      <c r="H11" s="96"/>
      <c r="I11" s="96"/>
      <c r="J11" s="97" t="e">
        <f>VLOOKUP($A11,Заявка!$D$17:$AH$29,Заявка!$T$16,FALSE)</f>
        <v>#N/A</v>
      </c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68"/>
      <c r="W11" s="69"/>
      <c r="X11" s="135"/>
      <c r="Y11" s="136"/>
      <c r="Z11" s="136"/>
      <c r="AA11" s="136"/>
      <c r="AB11" s="136"/>
      <c r="AC11" s="136"/>
      <c r="AD11" s="137"/>
      <c r="AE11" s="70"/>
      <c r="AF11" s="153"/>
      <c r="AG11" s="154"/>
      <c r="AH11" s="88"/>
      <c r="AI11" s="89"/>
      <c r="AJ11" s="89"/>
      <c r="AK11" s="89"/>
      <c r="AL11" s="90"/>
      <c r="AQ11" s="88"/>
      <c r="AR11" s="89"/>
      <c r="AS11" s="89"/>
      <c r="AT11" s="89"/>
      <c r="AU11" s="90"/>
    </row>
    <row r="12" spans="1:47" ht="3" customHeight="1" x14ac:dyDescent="0.25">
      <c r="A12" s="43" t="e">
        <f>IF($AF$13=Спр!$A$87,Ярлык!B12,IF(VLOOKUP($AF$4,Заявка!$D$17:$AH$29,Заявка!$AB$16,FALSE)&lt;Ярлык!C12,"",Ярлык!$AF$4))</f>
        <v>#N/A</v>
      </c>
      <c r="B12" s="34" t="e">
        <f>VLOOKUP(C12,Заявка!$A$17:$AH$29,Заявка!$D$16+Заявка!$A$16,TRUE)</f>
        <v>#N/A</v>
      </c>
      <c r="C12" s="36">
        <f t="shared" si="0"/>
        <v>1</v>
      </c>
      <c r="D12" s="67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9"/>
      <c r="X12" s="135" t="str">
        <f>Заявка!$L$11</f>
        <v>89991112223 Удальцов Вячеслав</v>
      </c>
      <c r="Y12" s="136"/>
      <c r="Z12" s="136"/>
      <c r="AA12" s="136"/>
      <c r="AB12" s="136"/>
      <c r="AC12" s="136"/>
      <c r="AD12" s="137"/>
      <c r="AE12" s="70"/>
      <c r="AF12" s="155"/>
      <c r="AG12" s="156"/>
      <c r="AH12" s="23"/>
      <c r="AI12" s="30"/>
      <c r="AJ12" s="30"/>
      <c r="AK12" s="30"/>
      <c r="AL12" s="31"/>
      <c r="AQ12" s="23"/>
      <c r="AR12" s="30"/>
      <c r="AS12" s="30"/>
      <c r="AT12" s="30"/>
      <c r="AU12" s="31"/>
    </row>
    <row r="13" spans="1:47" ht="15" customHeight="1" x14ac:dyDescent="0.25">
      <c r="A13" s="43" t="e">
        <f>IF($AF$13=Спр!$A$87,Ярлык!B13,IF(VLOOKUP($AF$4,Заявка!$D$17:$AH$29,Заявка!$AB$16,FALSE)&lt;Ярлык!C13,"",Ярлык!$AF$4))</f>
        <v>#N/A</v>
      </c>
      <c r="B13" s="34" t="e">
        <f>VLOOKUP(C13,Заявка!$A$17:$AH$29,Заявка!$D$16+Заявка!$A$16,TRUE)</f>
        <v>#N/A</v>
      </c>
      <c r="C13" s="36">
        <f t="shared" si="0"/>
        <v>1</v>
      </c>
      <c r="D13" s="67"/>
      <c r="E13" s="141" t="s">
        <v>80</v>
      </c>
      <c r="F13" s="141"/>
      <c r="G13" s="141"/>
      <c r="H13" s="141"/>
      <c r="I13" s="143">
        <f ca="1">TODAY()</f>
        <v>46093</v>
      </c>
      <c r="J13" s="144"/>
      <c r="K13" s="144"/>
      <c r="L13" s="144"/>
      <c r="M13" s="68"/>
      <c r="N13" s="141" t="s">
        <v>81</v>
      </c>
      <c r="O13" s="141"/>
      <c r="P13" s="141"/>
      <c r="Q13" s="141"/>
      <c r="R13" s="146"/>
      <c r="S13" s="147"/>
      <c r="T13" s="147"/>
      <c r="U13" s="147"/>
      <c r="V13" s="68"/>
      <c r="W13" s="69"/>
      <c r="X13" s="138"/>
      <c r="Y13" s="139"/>
      <c r="Z13" s="139"/>
      <c r="AA13" s="139"/>
      <c r="AB13" s="139"/>
      <c r="AC13" s="139"/>
      <c r="AD13" s="140"/>
      <c r="AE13" s="70"/>
      <c r="AF13" s="149" t="s">
        <v>92</v>
      </c>
      <c r="AG13" s="150"/>
      <c r="AH13" s="91" t="e">
        <f>IF(AH10="","",CONCATENATE("Всего необходимо ",SUM(Заявка!$AB$17:$AC$29)," ярлыка"))</f>
        <v>#N/A</v>
      </c>
      <c r="AI13" s="92"/>
      <c r="AJ13" s="92"/>
      <c r="AK13" s="92"/>
      <c r="AL13" s="93"/>
      <c r="AQ13" s="91" t="e">
        <f>IF(AQ10="","",CONCATENATE("Всего необходимо ",SUM(Заявка!$AB$17:$AC$29)," ярлыка"))</f>
        <v>#N/A</v>
      </c>
      <c r="AR13" s="92"/>
      <c r="AS13" s="92"/>
      <c r="AT13" s="92"/>
      <c r="AU13" s="93"/>
    </row>
    <row r="14" spans="1:47" ht="6" customHeight="1" x14ac:dyDescent="0.25">
      <c r="A14" s="43" t="e">
        <f>IF($AF$13=Спр!$A$87,Ярлык!B14,IF(VLOOKUP($AF$4,Заявка!$D$17:$AH$29,Заявка!$AB$16,FALSE)&lt;Ярлык!C14,"",Ярлык!$AF$4))</f>
        <v>#N/A</v>
      </c>
      <c r="B14" s="34" t="e">
        <f>VLOOKUP(C14,Заявка!$A$17:$AH$29,Заявка!$D$16+Заявка!$A$16,TRUE)</f>
        <v>#N/A</v>
      </c>
      <c r="C14" s="36">
        <f t="shared" si="0"/>
        <v>1</v>
      </c>
      <c r="D14" s="67"/>
      <c r="E14" s="142"/>
      <c r="F14" s="142"/>
      <c r="G14" s="142"/>
      <c r="H14" s="142"/>
      <c r="I14" s="145"/>
      <c r="J14" s="145"/>
      <c r="K14" s="145"/>
      <c r="L14" s="145"/>
      <c r="M14" s="68"/>
      <c r="N14" s="142"/>
      <c r="O14" s="142"/>
      <c r="P14" s="142"/>
      <c r="Q14" s="142"/>
      <c r="R14" s="148"/>
      <c r="S14" s="148"/>
      <c r="T14" s="148"/>
      <c r="U14" s="148"/>
      <c r="V14" s="68"/>
      <c r="W14" s="69"/>
      <c r="X14" s="68"/>
      <c r="Y14" s="68"/>
      <c r="Z14" s="68"/>
      <c r="AA14" s="68"/>
      <c r="AB14" s="68"/>
      <c r="AC14" s="68"/>
      <c r="AD14" s="68"/>
      <c r="AE14" s="70"/>
    </row>
    <row r="15" spans="1:47" ht="6" customHeight="1" x14ac:dyDescent="0.25">
      <c r="A15" s="43" t="e">
        <f>IF($AF$13=Спр!$A$87,Ярлык!B15,IF(VLOOKUP($AF$4,Заявка!$D$17:$AH$29,Заявка!$AB$16,FALSE)&lt;Ярлык!C15,"",Ярлык!$AF$4))</f>
        <v>#N/A</v>
      </c>
      <c r="B15" s="34" t="e">
        <f>VLOOKUP(C15,Заявка!$A$17:$AH$29,Заявка!$D$16+Заявка!$A$16,TRUE)</f>
        <v>#N/A</v>
      </c>
      <c r="C15" s="36">
        <f t="shared" si="0"/>
        <v>1</v>
      </c>
      <c r="D15" s="76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8"/>
      <c r="X15" s="77"/>
      <c r="Y15" s="77"/>
      <c r="Z15" s="77"/>
      <c r="AA15" s="77"/>
      <c r="AB15" s="77"/>
      <c r="AC15" s="77"/>
      <c r="AD15" s="77"/>
      <c r="AE15" s="79"/>
    </row>
    <row r="16" spans="1:47" ht="12.75" customHeight="1" thickBot="1" x14ac:dyDescent="0.3">
      <c r="A16" s="43" t="e">
        <f>IF($AF$13=Спр!$A$87,Ярлык!B16,IF(VLOOKUP($AF$4,Заявка!$D$17:$AH$29,Заявка!$AB$16,FALSE)&lt;Ярлык!C16,"",Ярлык!$AF$4))</f>
        <v>#N/A</v>
      </c>
      <c r="B16" s="34" t="e">
        <f>VLOOKUP(C16,Заявка!$A$17:$AH$29,Заявка!$D$16+Заявка!$A$16,TRUE)</f>
        <v>#N/A</v>
      </c>
      <c r="C16" s="36">
        <f t="shared" si="0"/>
        <v>1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</row>
    <row r="17" spans="1:31" ht="12.75" customHeight="1" x14ac:dyDescent="0.25">
      <c r="A17" s="43" t="e">
        <f>IF($AF$13=Спр!$A$87,Ярлык!B17,IF(VLOOKUP($AF$4,Заявка!$D$17:$AH$29,Заявка!$AB$16,FALSE)&lt;Ярлык!C17,"",Ярлык!$AF$4))</f>
        <v>#N/A</v>
      </c>
      <c r="B17" s="34" t="e">
        <f>VLOOKUP(C17,Заявка!$A$17:$AH$29,Заявка!$D$16+Заявка!$A$16,TRUE)</f>
        <v>#N/A</v>
      </c>
      <c r="C17" s="35">
        <f>C16+1</f>
        <v>2</v>
      </c>
    </row>
    <row r="18" spans="1:31" ht="3.75" customHeight="1" x14ac:dyDescent="0.25">
      <c r="A18" s="43" t="e">
        <f>IF($AF$13=Спр!$A$87,Ярлык!B18,IF(VLOOKUP($AF$4,Заявка!$D$17:$AH$29,Заявка!$AB$16,FALSE)&lt;Ярлык!C18,"",Ярлык!$AF$4))</f>
        <v>#N/A</v>
      </c>
      <c r="B18" s="34" t="e">
        <f>VLOOKUP(C18,Заявка!$A$17:$AH$29,Заявка!$D$16+Заявка!$A$16,TRUE)</f>
        <v>#N/A</v>
      </c>
      <c r="C18" s="36">
        <f>C17</f>
        <v>2</v>
      </c>
      <c r="D18" s="63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5"/>
      <c r="X18" s="64"/>
      <c r="Y18" s="64"/>
      <c r="Z18" s="64"/>
      <c r="AA18" s="64"/>
      <c r="AB18" s="64"/>
      <c r="AC18" s="64"/>
      <c r="AD18" s="64"/>
      <c r="AE18" s="66"/>
    </row>
    <row r="19" spans="1:31" ht="18.75" x14ac:dyDescent="0.25">
      <c r="A19" s="43" t="e">
        <f>IF($AF$13=Спр!$A$87,Ярлык!B19,IF(VLOOKUP($AF$4,Заявка!$D$17:$AH$29,Заявка!$AB$16,FALSE)&lt;Ярлык!C19,"",Ярлык!$AF$4))</f>
        <v>#N/A</v>
      </c>
      <c r="B19" s="34" t="e">
        <f>VLOOKUP(C19,Заявка!$A$17:$AH$29,Заявка!$D$16+Заявка!$A$16,TRUE)</f>
        <v>#N/A</v>
      </c>
      <c r="C19" s="36">
        <f t="shared" ref="C19:C31" si="1">C18</f>
        <v>2</v>
      </c>
      <c r="D19" s="67"/>
      <c r="E19" s="98" t="s">
        <v>83</v>
      </c>
      <c r="F19" s="98"/>
      <c r="G19" s="98"/>
      <c r="H19" s="98"/>
      <c r="I19" s="98"/>
      <c r="J19" s="99" t="e">
        <f>VLOOKUP($A18,Заявка!$D$17:$AH$29,Заявка!$H$16,FALSE)</f>
        <v>#N/A</v>
      </c>
      <c r="K19" s="100"/>
      <c r="L19" s="100"/>
      <c r="M19" s="100"/>
      <c r="N19" s="100"/>
      <c r="O19" s="100"/>
      <c r="P19" s="100"/>
      <c r="Q19" s="100"/>
      <c r="R19" s="100"/>
      <c r="S19" s="101"/>
      <c r="T19" s="68"/>
      <c r="U19" s="68"/>
      <c r="V19" s="68"/>
      <c r="W19" s="69"/>
      <c r="X19" s="102" t="s">
        <v>76</v>
      </c>
      <c r="Y19" s="103"/>
      <c r="Z19" s="103"/>
      <c r="AA19" s="104"/>
      <c r="AB19" s="105" t="s">
        <v>61</v>
      </c>
      <c r="AC19" s="106"/>
      <c r="AD19" s="107"/>
      <c r="AE19" s="70"/>
    </row>
    <row r="20" spans="1:31" ht="3" customHeight="1" x14ac:dyDescent="0.25">
      <c r="A20" s="43" t="e">
        <f>IF($AF$13=Спр!$A$87,Ярлык!B20,IF(VLOOKUP($AF$4,Заявка!$D$17:$AH$29,Заявка!$AB$16,FALSE)&lt;Ярлык!C20,"",Ярлык!$AF$4))</f>
        <v>#N/A</v>
      </c>
      <c r="B20" s="34" t="e">
        <f>VLOOKUP(C20,Заявка!$A$17:$AH$29,Заявка!$D$16+Заявка!$A$16,TRUE)</f>
        <v>#N/A</v>
      </c>
      <c r="C20" s="36">
        <f t="shared" si="1"/>
        <v>2</v>
      </c>
      <c r="D20" s="67"/>
      <c r="E20" s="71"/>
      <c r="F20" s="71"/>
      <c r="G20" s="71"/>
      <c r="H20" s="71"/>
      <c r="I20" s="71"/>
      <c r="J20" s="72"/>
      <c r="K20" s="72"/>
      <c r="L20" s="72"/>
      <c r="M20" s="72"/>
      <c r="N20" s="72"/>
      <c r="O20" s="72"/>
      <c r="P20" s="72"/>
      <c r="Q20" s="68"/>
      <c r="R20" s="73"/>
      <c r="S20" s="73"/>
      <c r="T20" s="73"/>
      <c r="U20" s="73"/>
      <c r="V20" s="74"/>
      <c r="W20" s="75"/>
      <c r="X20" s="74"/>
      <c r="Y20" s="74"/>
      <c r="Z20" s="74"/>
      <c r="AA20" s="74"/>
      <c r="AB20" s="74"/>
      <c r="AC20" s="74"/>
      <c r="AD20" s="74"/>
      <c r="AE20" s="70"/>
    </row>
    <row r="21" spans="1:31" ht="1.5" customHeight="1" x14ac:dyDescent="0.25">
      <c r="A21" s="43" t="e">
        <f>IF($AF$13=Спр!$A$87,Ярлык!B21,IF(VLOOKUP($AF$4,Заявка!$D$17:$AH$29,Заявка!$AB$16,FALSE)&lt;Ярлык!C21,"",Ярлык!$AF$4))</f>
        <v>#N/A</v>
      </c>
      <c r="B21" s="34" t="e">
        <f>VLOOKUP(C21,Заявка!$A$17:$AH$29,Заявка!$D$16+Заявка!$A$16,TRUE)</f>
        <v>#N/A</v>
      </c>
      <c r="C21" s="36">
        <f t="shared" si="1"/>
        <v>2</v>
      </c>
      <c r="D21" s="67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9"/>
      <c r="X21" s="68"/>
      <c r="Y21" s="68"/>
      <c r="Z21" s="68"/>
      <c r="AA21" s="68"/>
      <c r="AB21" s="68"/>
      <c r="AC21" s="68"/>
      <c r="AD21" s="68"/>
      <c r="AE21" s="70"/>
    </row>
    <row r="22" spans="1:31" ht="12" customHeight="1" x14ac:dyDescent="0.25">
      <c r="A22" s="43" t="e">
        <f>IF($AF$13=Спр!$A$87,Ярлык!B22,IF(VLOOKUP($AF$4,Заявка!$D$17:$AH$29,Заявка!$AB$16,FALSE)&lt;Ярлык!C22,"",Ярлык!$AF$4))</f>
        <v>#N/A</v>
      </c>
      <c r="B22" s="34" t="e">
        <f>VLOOKUP(C22,Заявка!$A$17:$AH$29,Заявка!$D$16+Заявка!$A$16,TRUE)</f>
        <v>#N/A</v>
      </c>
      <c r="C22" s="36">
        <f t="shared" si="1"/>
        <v>2</v>
      </c>
      <c r="D22" s="67"/>
      <c r="E22" s="108" t="s">
        <v>82</v>
      </c>
      <c r="F22" s="108"/>
      <c r="G22" s="108"/>
      <c r="H22" s="108"/>
      <c r="I22" s="108"/>
      <c r="J22" s="111" t="e">
        <f>VLOOKUP($A21,Заявка!$D$17:$AH$29,Заявка!$O$16,FALSE)</f>
        <v>#N/A</v>
      </c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68"/>
      <c r="W22" s="69"/>
      <c r="X22" s="114" t="s">
        <v>77</v>
      </c>
      <c r="Y22" s="114"/>
      <c r="Z22" s="114"/>
      <c r="AA22" s="114"/>
      <c r="AB22" s="114"/>
      <c r="AC22" s="114"/>
      <c r="AD22" s="114"/>
      <c r="AE22" s="70"/>
    </row>
    <row r="23" spans="1:31" ht="3" customHeight="1" x14ac:dyDescent="0.25">
      <c r="A23" s="43" t="e">
        <f>IF($AF$13=Спр!$A$87,Ярлык!B23,IF(VLOOKUP($AF$4,Заявка!$D$17:$AH$29,Заявка!$AB$16,FALSE)&lt;Ярлык!C23,"",Ярлык!$AF$4))</f>
        <v>#N/A</v>
      </c>
      <c r="B23" s="34" t="e">
        <f>VLOOKUP(C23,Заявка!$A$17:$AH$29,Заявка!$D$16+Заявка!$A$16,TRUE)</f>
        <v>#N/A</v>
      </c>
      <c r="C23" s="36">
        <f t="shared" si="1"/>
        <v>2</v>
      </c>
      <c r="D23" s="67"/>
      <c r="E23" s="109"/>
      <c r="F23" s="109"/>
      <c r="G23" s="109"/>
      <c r="H23" s="109"/>
      <c r="I23" s="109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68"/>
      <c r="W23" s="69"/>
      <c r="X23" s="68"/>
      <c r="Y23" s="68"/>
      <c r="Z23" s="68"/>
      <c r="AA23" s="68"/>
      <c r="AB23" s="68"/>
      <c r="AC23" s="68"/>
      <c r="AD23" s="68"/>
      <c r="AE23" s="70"/>
    </row>
    <row r="24" spans="1:31" ht="15" customHeight="1" x14ac:dyDescent="0.25">
      <c r="A24" s="43" t="e">
        <f>IF($AF$13=Спр!$A$87,Ярлык!B24,IF(VLOOKUP($AF$4,Заявка!$D$17:$AH$29,Заявка!$AB$16,FALSE)&lt;Ярлык!C24,"",Ярлык!$AF$4))</f>
        <v>#N/A</v>
      </c>
      <c r="B24" s="34" t="e">
        <f>VLOOKUP(C24,Заявка!$A$17:$AH$29,Заявка!$D$16+Заявка!$A$16,TRUE)</f>
        <v>#N/A</v>
      </c>
      <c r="C24" s="36">
        <f t="shared" si="1"/>
        <v>2</v>
      </c>
      <c r="D24" s="67"/>
      <c r="E24" s="110"/>
      <c r="F24" s="110"/>
      <c r="G24" s="110"/>
      <c r="H24" s="110"/>
      <c r="I24" s="110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68"/>
      <c r="W24" s="69"/>
      <c r="X24" s="115" t="str">
        <f>Заявка!$L$10</f>
        <v>ООО "Довольный клиент"</v>
      </c>
      <c r="Y24" s="116"/>
      <c r="Z24" s="116"/>
      <c r="AA24" s="116"/>
      <c r="AB24" s="116"/>
      <c r="AC24" s="116"/>
      <c r="AD24" s="117"/>
      <c r="AE24" s="70"/>
    </row>
    <row r="25" spans="1:31" ht="12.75" customHeight="1" x14ac:dyDescent="0.25">
      <c r="A25" s="43" t="e">
        <f>IF($AF$13=Спр!$A$87,Ярлык!B25,IF(VLOOKUP($AF$4,Заявка!$D$17:$AH$29,Заявка!$AB$16,FALSE)&lt;Ярлык!C25,"",Ярлык!$AF$4))</f>
        <v>#N/A</v>
      </c>
      <c r="B25" s="34" t="e">
        <f>VLOOKUP(C25,Заявка!$A$17:$AH$29,Заявка!$D$16+Заявка!$A$16,TRUE)</f>
        <v>#N/A</v>
      </c>
      <c r="C25" s="36">
        <f t="shared" si="1"/>
        <v>2</v>
      </c>
      <c r="D25" s="67"/>
      <c r="E25" s="118" t="s">
        <v>78</v>
      </c>
      <c r="F25" s="119"/>
      <c r="G25" s="119"/>
      <c r="H25" s="119"/>
      <c r="I25" s="120"/>
      <c r="J25" s="124" t="e">
        <f>VLOOKUP($A25,Заявка!$D$17:$AH$29,Заявка!$E$16,FALSE)</f>
        <v>#N/A</v>
      </c>
      <c r="K25" s="124"/>
      <c r="L25" s="124"/>
      <c r="M25" s="124"/>
      <c r="N25" s="124"/>
      <c r="O25" s="126" t="e">
        <f>VLOOKUP($A25,Заявка!$D$17:$AH$29,Заявка!$J$16,FALSE)</f>
        <v>#N/A</v>
      </c>
      <c r="P25" s="127"/>
      <c r="Q25" s="127"/>
      <c r="R25" s="127"/>
      <c r="S25" s="127"/>
      <c r="T25" s="127"/>
      <c r="U25" s="128"/>
      <c r="V25" s="68"/>
      <c r="W25" s="69"/>
      <c r="X25" s="132" t="str">
        <f>Заявка!$L$9</f>
        <v>Москва</v>
      </c>
      <c r="Y25" s="133"/>
      <c r="Z25" s="133"/>
      <c r="AA25" s="133"/>
      <c r="AB25" s="133"/>
      <c r="AC25" s="133"/>
      <c r="AD25" s="134"/>
      <c r="AE25" s="70"/>
    </row>
    <row r="26" spans="1:31" ht="7.5" customHeight="1" x14ac:dyDescent="0.25">
      <c r="A26" s="43" t="e">
        <f>IF($AF$13=Спр!$A$87,Ярлык!B26,IF(VLOOKUP($AF$4,Заявка!$D$17:$AH$29,Заявка!$AB$16,FALSE)&lt;Ярлык!C26,"",Ярлык!$AF$4))</f>
        <v>#N/A</v>
      </c>
      <c r="B26" s="34" t="e">
        <f>VLOOKUP(C26,Заявка!$A$17:$AH$29,Заявка!$D$16+Заявка!$A$16,TRUE)</f>
        <v>#N/A</v>
      </c>
      <c r="C26" s="36">
        <f t="shared" si="1"/>
        <v>2</v>
      </c>
      <c r="D26" s="67"/>
      <c r="E26" s="121"/>
      <c r="F26" s="122"/>
      <c r="G26" s="122"/>
      <c r="H26" s="122"/>
      <c r="I26" s="123"/>
      <c r="J26" s="125"/>
      <c r="K26" s="125"/>
      <c r="L26" s="125"/>
      <c r="M26" s="125"/>
      <c r="N26" s="125"/>
      <c r="O26" s="129"/>
      <c r="P26" s="130"/>
      <c r="Q26" s="130"/>
      <c r="R26" s="130"/>
      <c r="S26" s="130"/>
      <c r="T26" s="130"/>
      <c r="U26" s="131"/>
      <c r="V26" s="68"/>
      <c r="W26" s="69"/>
      <c r="X26" s="135"/>
      <c r="Y26" s="136"/>
      <c r="Z26" s="136"/>
      <c r="AA26" s="136"/>
      <c r="AB26" s="136"/>
      <c r="AC26" s="136"/>
      <c r="AD26" s="137"/>
      <c r="AE26" s="70"/>
    </row>
    <row r="27" spans="1:31" ht="13.5" customHeight="1" x14ac:dyDescent="0.25">
      <c r="A27" s="43" t="e">
        <f>IF($AF$13=Спр!$A$87,Ярлык!B27,IF(VLOOKUP($AF$4,Заявка!$D$17:$AH$29,Заявка!$AB$16,FALSE)&lt;Ярлык!C27,"",Ярлык!$AF$4))</f>
        <v>#N/A</v>
      </c>
      <c r="B27" s="34" t="e">
        <f>VLOOKUP(C27,Заявка!$A$17:$AH$29,Заявка!$D$16+Заявка!$A$16,TRUE)</f>
        <v>#N/A</v>
      </c>
      <c r="C27" s="36">
        <f t="shared" si="1"/>
        <v>2</v>
      </c>
      <c r="D27" s="67"/>
      <c r="E27" s="96" t="s">
        <v>79</v>
      </c>
      <c r="F27" s="96"/>
      <c r="G27" s="96"/>
      <c r="H27" s="96"/>
      <c r="I27" s="96"/>
      <c r="J27" s="97" t="e">
        <f>VLOOKUP($A27,Заявка!$D$17:$AH$29,Заявка!$T$16,FALSE)</f>
        <v>#N/A</v>
      </c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68"/>
      <c r="W27" s="69"/>
      <c r="X27" s="135"/>
      <c r="Y27" s="136"/>
      <c r="Z27" s="136"/>
      <c r="AA27" s="136"/>
      <c r="AB27" s="136"/>
      <c r="AC27" s="136"/>
      <c r="AD27" s="137"/>
      <c r="AE27" s="70"/>
    </row>
    <row r="28" spans="1:31" ht="3" customHeight="1" x14ac:dyDescent="0.25">
      <c r="A28" s="43" t="e">
        <f>IF($AF$13=Спр!$A$87,Ярлык!B28,IF(VLOOKUP($AF$4,Заявка!$D$17:$AH$29,Заявка!$AB$16,FALSE)&lt;Ярлык!C28,"",Ярлык!$AF$4))</f>
        <v>#N/A</v>
      </c>
      <c r="B28" s="34" t="e">
        <f>VLOOKUP(C28,Заявка!$A$17:$AH$29,Заявка!$D$16+Заявка!$A$16,TRUE)</f>
        <v>#N/A</v>
      </c>
      <c r="C28" s="36">
        <f t="shared" si="1"/>
        <v>2</v>
      </c>
      <c r="D28" s="67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9"/>
      <c r="X28" s="135" t="str">
        <f>Заявка!$L$11</f>
        <v>89991112223 Удальцов Вячеслав</v>
      </c>
      <c r="Y28" s="136"/>
      <c r="Z28" s="136"/>
      <c r="AA28" s="136"/>
      <c r="AB28" s="136"/>
      <c r="AC28" s="136"/>
      <c r="AD28" s="137"/>
      <c r="AE28" s="70"/>
    </row>
    <row r="29" spans="1:31" ht="15" customHeight="1" x14ac:dyDescent="0.25">
      <c r="A29" s="43" t="e">
        <f>IF($AF$13=Спр!$A$87,Ярлык!B29,IF(VLOOKUP($AF$4,Заявка!$D$17:$AH$29,Заявка!$AB$16,FALSE)&lt;Ярлык!C29,"",Ярлык!$AF$4))</f>
        <v>#N/A</v>
      </c>
      <c r="B29" s="34" t="e">
        <f>VLOOKUP(C29,Заявка!$A$17:$AH$29,Заявка!$D$16+Заявка!$A$16,TRUE)</f>
        <v>#N/A</v>
      </c>
      <c r="C29" s="36">
        <f t="shared" si="1"/>
        <v>2</v>
      </c>
      <c r="D29" s="67"/>
      <c r="E29" s="141" t="s">
        <v>80</v>
      </c>
      <c r="F29" s="141"/>
      <c r="G29" s="141"/>
      <c r="H29" s="141"/>
      <c r="I29" s="143">
        <f ca="1">TODAY()</f>
        <v>46093</v>
      </c>
      <c r="J29" s="144"/>
      <c r="K29" s="144"/>
      <c r="L29" s="144"/>
      <c r="M29" s="68"/>
      <c r="N29" s="141" t="s">
        <v>81</v>
      </c>
      <c r="O29" s="141"/>
      <c r="P29" s="141"/>
      <c r="Q29" s="141"/>
      <c r="R29" s="146"/>
      <c r="S29" s="147"/>
      <c r="T29" s="147"/>
      <c r="U29" s="147"/>
      <c r="V29" s="68"/>
      <c r="W29" s="69"/>
      <c r="X29" s="138"/>
      <c r="Y29" s="139"/>
      <c r="Z29" s="139"/>
      <c r="AA29" s="139"/>
      <c r="AB29" s="139"/>
      <c r="AC29" s="139"/>
      <c r="AD29" s="140"/>
      <c r="AE29" s="70"/>
    </row>
    <row r="30" spans="1:31" ht="6" customHeight="1" x14ac:dyDescent="0.25">
      <c r="A30" s="43" t="e">
        <f>IF($AF$13=Спр!$A$87,Ярлык!B30,IF(VLOOKUP($AF$4,Заявка!$D$17:$AH$29,Заявка!$AB$16,FALSE)&lt;Ярлык!C30,"",Ярлык!$AF$4))</f>
        <v>#N/A</v>
      </c>
      <c r="B30" s="34" t="e">
        <f>VLOOKUP(C30,Заявка!$A$17:$AH$29,Заявка!$D$16+Заявка!$A$16,TRUE)</f>
        <v>#N/A</v>
      </c>
      <c r="C30" s="36">
        <f t="shared" si="1"/>
        <v>2</v>
      </c>
      <c r="D30" s="67"/>
      <c r="E30" s="142"/>
      <c r="F30" s="142"/>
      <c r="G30" s="142"/>
      <c r="H30" s="142"/>
      <c r="I30" s="145"/>
      <c r="J30" s="145"/>
      <c r="K30" s="145"/>
      <c r="L30" s="145"/>
      <c r="M30" s="68"/>
      <c r="N30" s="142"/>
      <c r="O30" s="142"/>
      <c r="P30" s="142"/>
      <c r="Q30" s="142"/>
      <c r="R30" s="148"/>
      <c r="S30" s="148"/>
      <c r="T30" s="148"/>
      <c r="U30" s="148"/>
      <c r="V30" s="68"/>
      <c r="W30" s="69"/>
      <c r="X30" s="68"/>
      <c r="Y30" s="68"/>
      <c r="Z30" s="68"/>
      <c r="AA30" s="68"/>
      <c r="AB30" s="68"/>
      <c r="AC30" s="68"/>
      <c r="AD30" s="68"/>
      <c r="AE30" s="70"/>
    </row>
    <row r="31" spans="1:31" ht="6" customHeight="1" x14ac:dyDescent="0.25">
      <c r="A31" s="43" t="e">
        <f>IF($AF$13=Спр!$A$87,Ярлык!B31,IF(VLOOKUP($AF$4,Заявка!$D$17:$AH$29,Заявка!$AB$16,FALSE)&lt;Ярлык!C31,"",Ярлык!$AF$4))</f>
        <v>#N/A</v>
      </c>
      <c r="B31" s="34" t="e">
        <f>VLOOKUP(C31,Заявка!$A$17:$AH$29,Заявка!$D$16+Заявка!$A$16,TRUE)</f>
        <v>#N/A</v>
      </c>
      <c r="C31" s="36">
        <f t="shared" si="1"/>
        <v>2</v>
      </c>
      <c r="D31" s="76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8"/>
      <c r="X31" s="77"/>
      <c r="Y31" s="77"/>
      <c r="Z31" s="77"/>
      <c r="AA31" s="77"/>
      <c r="AB31" s="77"/>
      <c r="AC31" s="77"/>
      <c r="AD31" s="77"/>
      <c r="AE31" s="79"/>
    </row>
    <row r="32" spans="1:31" ht="12.75" customHeight="1" thickBot="1" x14ac:dyDescent="0.3">
      <c r="A32" s="43" t="e">
        <f>IF($AF$13=Спр!$A$87,Ярлык!B32,IF(VLOOKUP($AF$4,Заявка!$D$17:$AH$29,Заявка!$AB$16,FALSE)&lt;Ярлык!C32,"",Ярлык!$AF$4))</f>
        <v>#N/A</v>
      </c>
      <c r="B32" s="34" t="e">
        <f>VLOOKUP(C32,Заявка!$A$17:$AH$29,Заявка!$D$16+Заявка!$A$16,TRUE)</f>
        <v>#N/A</v>
      </c>
      <c r="C32" s="37">
        <f>C31</f>
        <v>2</v>
      </c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</row>
    <row r="33" spans="1:31" ht="12.75" customHeight="1" x14ac:dyDescent="0.25">
      <c r="A33" s="43" t="e">
        <f>IF($AF$13=Спр!$A$87,Ярлык!B33,IF(VLOOKUP($AF$4,Заявка!$D$17:$AH$29,Заявка!$AB$16,FALSE)&lt;Ярлык!C33,"",Ярлык!$AF$4))</f>
        <v>#N/A</v>
      </c>
      <c r="B33" s="34" t="e">
        <f>VLOOKUP(C33,Заявка!$A$17:$AH$29,Заявка!$D$16+Заявка!$A$16,TRUE)</f>
        <v>#N/A</v>
      </c>
      <c r="C33" s="35">
        <f>C32+1</f>
        <v>3</v>
      </c>
    </row>
    <row r="34" spans="1:31" ht="3.75" customHeight="1" x14ac:dyDescent="0.25">
      <c r="A34" s="43" t="e">
        <f>IF($AF$13=Спр!$A$87,Ярлык!B34,IF(VLOOKUP($AF$4,Заявка!$D$17:$AH$29,Заявка!$AB$16,FALSE)&lt;Ярлык!C34,"",Ярлык!$AF$4))</f>
        <v>#N/A</v>
      </c>
      <c r="B34" s="34" t="e">
        <f>VLOOKUP(C34,Заявка!$A$17:$AH$29,Заявка!$D$16+Заявка!$A$16,TRUE)</f>
        <v>#N/A</v>
      </c>
      <c r="C34" s="36">
        <f>C33</f>
        <v>3</v>
      </c>
      <c r="D34" s="63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5"/>
      <c r="X34" s="64"/>
      <c r="Y34" s="64"/>
      <c r="Z34" s="64"/>
      <c r="AA34" s="64"/>
      <c r="AB34" s="64"/>
      <c r="AC34" s="64"/>
      <c r="AD34" s="64"/>
      <c r="AE34" s="66"/>
    </row>
    <row r="35" spans="1:31" ht="18.75" x14ac:dyDescent="0.25">
      <c r="A35" s="43" t="e">
        <f>IF($AF$13=Спр!$A$87,Ярлык!B35,IF(VLOOKUP($AF$4,Заявка!$D$17:$AH$29,Заявка!$AB$16,FALSE)&lt;Ярлык!C35,"",Ярлык!$AF$4))</f>
        <v>#N/A</v>
      </c>
      <c r="B35" s="34" t="e">
        <f>VLOOKUP(C35,Заявка!$A$17:$AH$29,Заявка!$D$16+Заявка!$A$16,TRUE)</f>
        <v>#N/A</v>
      </c>
      <c r="C35" s="36">
        <f t="shared" ref="C35:C47" si="2">C34</f>
        <v>3</v>
      </c>
      <c r="D35" s="67"/>
      <c r="E35" s="98" t="s">
        <v>83</v>
      </c>
      <c r="F35" s="98"/>
      <c r="G35" s="98"/>
      <c r="H35" s="98"/>
      <c r="I35" s="98"/>
      <c r="J35" s="99" t="e">
        <f>VLOOKUP($A34,Заявка!$D$17:$AH$29,Заявка!$H$16,FALSE)</f>
        <v>#N/A</v>
      </c>
      <c r="K35" s="100"/>
      <c r="L35" s="100"/>
      <c r="M35" s="100"/>
      <c r="N35" s="100"/>
      <c r="O35" s="100"/>
      <c r="P35" s="100"/>
      <c r="Q35" s="100"/>
      <c r="R35" s="100"/>
      <c r="S35" s="101"/>
      <c r="T35" s="68"/>
      <c r="U35" s="68"/>
      <c r="V35" s="68"/>
      <c r="W35" s="69"/>
      <c r="X35" s="102" t="s">
        <v>76</v>
      </c>
      <c r="Y35" s="103"/>
      <c r="Z35" s="103"/>
      <c r="AA35" s="104"/>
      <c r="AB35" s="105" t="s">
        <v>61</v>
      </c>
      <c r="AC35" s="106"/>
      <c r="AD35" s="107"/>
      <c r="AE35" s="70"/>
    </row>
    <row r="36" spans="1:31" ht="3" customHeight="1" x14ac:dyDescent="0.25">
      <c r="A36" s="43" t="e">
        <f>IF($AF$13=Спр!$A$87,Ярлык!B36,IF(VLOOKUP($AF$4,Заявка!$D$17:$AH$29,Заявка!$AB$16,FALSE)&lt;Ярлык!C36,"",Ярлык!$AF$4))</f>
        <v>#N/A</v>
      </c>
      <c r="B36" s="34" t="e">
        <f>VLOOKUP(C36,Заявка!$A$17:$AH$29,Заявка!$D$16+Заявка!$A$16,TRUE)</f>
        <v>#N/A</v>
      </c>
      <c r="C36" s="36">
        <f t="shared" si="2"/>
        <v>3</v>
      </c>
      <c r="D36" s="67"/>
      <c r="E36" s="71"/>
      <c r="F36" s="71"/>
      <c r="G36" s="71"/>
      <c r="H36" s="71"/>
      <c r="I36" s="71"/>
      <c r="J36" s="72"/>
      <c r="K36" s="72"/>
      <c r="L36" s="72"/>
      <c r="M36" s="72"/>
      <c r="N36" s="72"/>
      <c r="O36" s="72"/>
      <c r="P36" s="72"/>
      <c r="Q36" s="68"/>
      <c r="R36" s="73"/>
      <c r="S36" s="73"/>
      <c r="T36" s="73"/>
      <c r="U36" s="73"/>
      <c r="V36" s="74"/>
      <c r="W36" s="75"/>
      <c r="X36" s="74"/>
      <c r="Y36" s="74"/>
      <c r="Z36" s="74"/>
      <c r="AA36" s="74"/>
      <c r="AB36" s="74"/>
      <c r="AC36" s="74"/>
      <c r="AD36" s="74"/>
      <c r="AE36" s="70"/>
    </row>
    <row r="37" spans="1:31" ht="1.5" customHeight="1" x14ac:dyDescent="0.25">
      <c r="A37" s="43" t="e">
        <f>IF($AF$13=Спр!$A$87,Ярлык!B37,IF(VLOOKUP($AF$4,Заявка!$D$17:$AH$29,Заявка!$AB$16,FALSE)&lt;Ярлык!C37,"",Ярлык!$AF$4))</f>
        <v>#N/A</v>
      </c>
      <c r="B37" s="34" t="e">
        <f>VLOOKUP(C37,Заявка!$A$17:$AH$29,Заявка!$D$16+Заявка!$A$16,TRUE)</f>
        <v>#N/A</v>
      </c>
      <c r="C37" s="36">
        <f t="shared" si="2"/>
        <v>3</v>
      </c>
      <c r="D37" s="67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9"/>
      <c r="X37" s="68"/>
      <c r="Y37" s="68"/>
      <c r="Z37" s="68"/>
      <c r="AA37" s="68"/>
      <c r="AB37" s="68"/>
      <c r="AC37" s="68"/>
      <c r="AD37" s="68"/>
      <c r="AE37" s="70"/>
    </row>
    <row r="38" spans="1:31" ht="12" customHeight="1" x14ac:dyDescent="0.25">
      <c r="A38" s="43" t="e">
        <f>IF($AF$13=Спр!$A$87,Ярлык!B38,IF(VLOOKUP($AF$4,Заявка!$D$17:$AH$29,Заявка!$AB$16,FALSE)&lt;Ярлык!C38,"",Ярлык!$AF$4))</f>
        <v>#N/A</v>
      </c>
      <c r="B38" s="34" t="e">
        <f>VLOOKUP(C38,Заявка!$A$17:$AH$29,Заявка!$D$16+Заявка!$A$16,TRUE)</f>
        <v>#N/A</v>
      </c>
      <c r="C38" s="36">
        <f t="shared" si="2"/>
        <v>3</v>
      </c>
      <c r="D38" s="67"/>
      <c r="E38" s="108" t="s">
        <v>82</v>
      </c>
      <c r="F38" s="108"/>
      <c r="G38" s="108"/>
      <c r="H38" s="108"/>
      <c r="I38" s="108"/>
      <c r="J38" s="111" t="e">
        <f>VLOOKUP($A37,Заявка!$D$17:$AH$29,Заявка!$O$16,FALSE)</f>
        <v>#N/A</v>
      </c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68"/>
      <c r="W38" s="69"/>
      <c r="X38" s="114" t="s">
        <v>77</v>
      </c>
      <c r="Y38" s="114"/>
      <c r="Z38" s="114"/>
      <c r="AA38" s="114"/>
      <c r="AB38" s="114"/>
      <c r="AC38" s="114"/>
      <c r="AD38" s="114"/>
      <c r="AE38" s="70"/>
    </row>
    <row r="39" spans="1:31" ht="3" customHeight="1" x14ac:dyDescent="0.25">
      <c r="A39" s="43" t="e">
        <f>IF($AF$13=Спр!$A$87,Ярлык!B39,IF(VLOOKUP($AF$4,Заявка!$D$17:$AH$29,Заявка!$AB$16,FALSE)&lt;Ярлык!C39,"",Ярлык!$AF$4))</f>
        <v>#N/A</v>
      </c>
      <c r="B39" s="34" t="e">
        <f>VLOOKUP(C39,Заявка!$A$17:$AH$29,Заявка!$D$16+Заявка!$A$16,TRUE)</f>
        <v>#N/A</v>
      </c>
      <c r="C39" s="36">
        <f t="shared" si="2"/>
        <v>3</v>
      </c>
      <c r="D39" s="67"/>
      <c r="E39" s="109"/>
      <c r="F39" s="109"/>
      <c r="G39" s="109"/>
      <c r="H39" s="109"/>
      <c r="I39" s="109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68"/>
      <c r="W39" s="69"/>
      <c r="X39" s="68"/>
      <c r="Y39" s="68"/>
      <c r="Z39" s="68"/>
      <c r="AA39" s="68"/>
      <c r="AB39" s="68"/>
      <c r="AC39" s="68"/>
      <c r="AD39" s="68"/>
      <c r="AE39" s="70"/>
    </row>
    <row r="40" spans="1:31" ht="15" customHeight="1" x14ac:dyDescent="0.25">
      <c r="A40" s="43" t="e">
        <f>IF($AF$13=Спр!$A$87,Ярлык!B40,IF(VLOOKUP($AF$4,Заявка!$D$17:$AH$29,Заявка!$AB$16,FALSE)&lt;Ярлык!C40,"",Ярлык!$AF$4))</f>
        <v>#N/A</v>
      </c>
      <c r="B40" s="34" t="e">
        <f>VLOOKUP(C40,Заявка!$A$17:$AH$29,Заявка!$D$16+Заявка!$A$16,TRUE)</f>
        <v>#N/A</v>
      </c>
      <c r="C40" s="36">
        <f t="shared" si="2"/>
        <v>3</v>
      </c>
      <c r="D40" s="67"/>
      <c r="E40" s="110"/>
      <c r="F40" s="110"/>
      <c r="G40" s="110"/>
      <c r="H40" s="110"/>
      <c r="I40" s="110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68"/>
      <c r="W40" s="69"/>
      <c r="X40" s="115" t="str">
        <f>Заявка!$L$10</f>
        <v>ООО "Довольный клиент"</v>
      </c>
      <c r="Y40" s="116"/>
      <c r="Z40" s="116"/>
      <c r="AA40" s="116"/>
      <c r="AB40" s="116"/>
      <c r="AC40" s="116"/>
      <c r="AD40" s="117"/>
      <c r="AE40" s="70"/>
    </row>
    <row r="41" spans="1:31" ht="12.75" customHeight="1" x14ac:dyDescent="0.25">
      <c r="A41" s="43" t="e">
        <f>IF($AF$13=Спр!$A$87,Ярлык!B41,IF(VLOOKUP($AF$4,Заявка!$D$17:$AH$29,Заявка!$AB$16,FALSE)&lt;Ярлык!C41,"",Ярлык!$AF$4))</f>
        <v>#N/A</v>
      </c>
      <c r="B41" s="34" t="e">
        <f>VLOOKUP(C41,Заявка!$A$17:$AH$29,Заявка!$D$16+Заявка!$A$16,TRUE)</f>
        <v>#N/A</v>
      </c>
      <c r="C41" s="36">
        <f t="shared" si="2"/>
        <v>3</v>
      </c>
      <c r="D41" s="67"/>
      <c r="E41" s="118" t="s">
        <v>78</v>
      </c>
      <c r="F41" s="119"/>
      <c r="G41" s="119"/>
      <c r="H41" s="119"/>
      <c r="I41" s="120"/>
      <c r="J41" s="124" t="e">
        <f>VLOOKUP($A41,Заявка!$D$17:$AH$29,Заявка!$E$16,FALSE)</f>
        <v>#N/A</v>
      </c>
      <c r="K41" s="124"/>
      <c r="L41" s="124"/>
      <c r="M41" s="124"/>
      <c r="N41" s="124"/>
      <c r="O41" s="126" t="e">
        <f>VLOOKUP($A41,Заявка!$D$17:$AH$29,Заявка!$J$16,FALSE)</f>
        <v>#N/A</v>
      </c>
      <c r="P41" s="127"/>
      <c r="Q41" s="127"/>
      <c r="R41" s="127"/>
      <c r="S41" s="127"/>
      <c r="T41" s="127"/>
      <c r="U41" s="128"/>
      <c r="V41" s="68"/>
      <c r="W41" s="69"/>
      <c r="X41" s="132" t="str">
        <f>Заявка!$L$9</f>
        <v>Москва</v>
      </c>
      <c r="Y41" s="133"/>
      <c r="Z41" s="133"/>
      <c r="AA41" s="133"/>
      <c r="AB41" s="133"/>
      <c r="AC41" s="133"/>
      <c r="AD41" s="134"/>
      <c r="AE41" s="70"/>
    </row>
    <row r="42" spans="1:31" ht="7.5" customHeight="1" x14ac:dyDescent="0.25">
      <c r="A42" s="43" t="e">
        <f>IF($AF$13=Спр!$A$87,Ярлык!B42,IF(VLOOKUP($AF$4,Заявка!$D$17:$AH$29,Заявка!$AB$16,FALSE)&lt;Ярлык!C42,"",Ярлык!$AF$4))</f>
        <v>#N/A</v>
      </c>
      <c r="B42" s="34" t="e">
        <f>VLOOKUP(C42,Заявка!$A$17:$AH$29,Заявка!$D$16+Заявка!$A$16,TRUE)</f>
        <v>#N/A</v>
      </c>
      <c r="C42" s="36">
        <f t="shared" si="2"/>
        <v>3</v>
      </c>
      <c r="D42" s="67"/>
      <c r="E42" s="121"/>
      <c r="F42" s="122"/>
      <c r="G42" s="122"/>
      <c r="H42" s="122"/>
      <c r="I42" s="123"/>
      <c r="J42" s="125"/>
      <c r="K42" s="125"/>
      <c r="L42" s="125"/>
      <c r="M42" s="125"/>
      <c r="N42" s="125"/>
      <c r="O42" s="129"/>
      <c r="P42" s="130"/>
      <c r="Q42" s="130"/>
      <c r="R42" s="130"/>
      <c r="S42" s="130"/>
      <c r="T42" s="130"/>
      <c r="U42" s="131"/>
      <c r="V42" s="68"/>
      <c r="W42" s="69"/>
      <c r="X42" s="135"/>
      <c r="Y42" s="136"/>
      <c r="Z42" s="136"/>
      <c r="AA42" s="136"/>
      <c r="AB42" s="136"/>
      <c r="AC42" s="136"/>
      <c r="AD42" s="137"/>
      <c r="AE42" s="70"/>
    </row>
    <row r="43" spans="1:31" ht="13.5" customHeight="1" x14ac:dyDescent="0.25">
      <c r="A43" s="43" t="e">
        <f>IF($AF$13=Спр!$A$87,Ярлык!B43,IF(VLOOKUP($AF$4,Заявка!$D$17:$AH$29,Заявка!$AB$16,FALSE)&lt;Ярлык!C43,"",Ярлык!$AF$4))</f>
        <v>#N/A</v>
      </c>
      <c r="B43" s="34" t="e">
        <f>VLOOKUP(C43,Заявка!$A$17:$AH$29,Заявка!$D$16+Заявка!$A$16,TRUE)</f>
        <v>#N/A</v>
      </c>
      <c r="C43" s="36">
        <f t="shared" si="2"/>
        <v>3</v>
      </c>
      <c r="D43" s="67"/>
      <c r="E43" s="96" t="s">
        <v>79</v>
      </c>
      <c r="F43" s="96"/>
      <c r="G43" s="96"/>
      <c r="H43" s="96"/>
      <c r="I43" s="96"/>
      <c r="J43" s="97" t="e">
        <f>VLOOKUP($A43,Заявка!$D$17:$AH$29,Заявка!$T$16,FALSE)</f>
        <v>#N/A</v>
      </c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68"/>
      <c r="W43" s="69"/>
      <c r="X43" s="135"/>
      <c r="Y43" s="136"/>
      <c r="Z43" s="136"/>
      <c r="AA43" s="136"/>
      <c r="AB43" s="136"/>
      <c r="AC43" s="136"/>
      <c r="AD43" s="137"/>
      <c r="AE43" s="70"/>
    </row>
    <row r="44" spans="1:31" ht="3" customHeight="1" x14ac:dyDescent="0.25">
      <c r="A44" s="43" t="e">
        <f>IF($AF$13=Спр!$A$87,Ярлык!B44,IF(VLOOKUP($AF$4,Заявка!$D$17:$AH$29,Заявка!$AB$16,FALSE)&lt;Ярлык!C44,"",Ярлык!$AF$4))</f>
        <v>#N/A</v>
      </c>
      <c r="B44" s="34" t="e">
        <f>VLOOKUP(C44,Заявка!$A$17:$AH$29,Заявка!$D$16+Заявка!$A$16,TRUE)</f>
        <v>#N/A</v>
      </c>
      <c r="C44" s="36">
        <f t="shared" si="2"/>
        <v>3</v>
      </c>
      <c r="D44" s="67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9"/>
      <c r="X44" s="135" t="str">
        <f>Заявка!$L$11</f>
        <v>89991112223 Удальцов Вячеслав</v>
      </c>
      <c r="Y44" s="136"/>
      <c r="Z44" s="136"/>
      <c r="AA44" s="136"/>
      <c r="AB44" s="136"/>
      <c r="AC44" s="136"/>
      <c r="AD44" s="137"/>
      <c r="AE44" s="70"/>
    </row>
    <row r="45" spans="1:31" ht="15" customHeight="1" x14ac:dyDescent="0.25">
      <c r="A45" s="43" t="e">
        <f>IF($AF$13=Спр!$A$87,Ярлык!B45,IF(VLOOKUP($AF$4,Заявка!$D$17:$AH$29,Заявка!$AB$16,FALSE)&lt;Ярлык!C45,"",Ярлык!$AF$4))</f>
        <v>#N/A</v>
      </c>
      <c r="B45" s="34" t="e">
        <f>VLOOKUP(C45,Заявка!$A$17:$AH$29,Заявка!$D$16+Заявка!$A$16,TRUE)</f>
        <v>#N/A</v>
      </c>
      <c r="C45" s="36">
        <f t="shared" si="2"/>
        <v>3</v>
      </c>
      <c r="D45" s="67"/>
      <c r="E45" s="141" t="s">
        <v>80</v>
      </c>
      <c r="F45" s="141"/>
      <c r="G45" s="141"/>
      <c r="H45" s="141"/>
      <c r="I45" s="143">
        <f ca="1">TODAY()</f>
        <v>46093</v>
      </c>
      <c r="J45" s="144"/>
      <c r="K45" s="144"/>
      <c r="L45" s="144"/>
      <c r="M45" s="68"/>
      <c r="N45" s="141" t="s">
        <v>81</v>
      </c>
      <c r="O45" s="141"/>
      <c r="P45" s="141"/>
      <c r="Q45" s="141"/>
      <c r="R45" s="146"/>
      <c r="S45" s="147"/>
      <c r="T45" s="147"/>
      <c r="U45" s="147"/>
      <c r="V45" s="68"/>
      <c r="W45" s="69"/>
      <c r="X45" s="138"/>
      <c r="Y45" s="139"/>
      <c r="Z45" s="139"/>
      <c r="AA45" s="139"/>
      <c r="AB45" s="139"/>
      <c r="AC45" s="139"/>
      <c r="AD45" s="140"/>
      <c r="AE45" s="70"/>
    </row>
    <row r="46" spans="1:31" ht="6" customHeight="1" x14ac:dyDescent="0.25">
      <c r="A46" s="43" t="e">
        <f>IF($AF$13=Спр!$A$87,Ярлык!B46,IF(VLOOKUP($AF$4,Заявка!$D$17:$AH$29,Заявка!$AB$16,FALSE)&lt;Ярлык!C46,"",Ярлык!$AF$4))</f>
        <v>#N/A</v>
      </c>
      <c r="B46" s="34" t="e">
        <f>VLOOKUP(C46,Заявка!$A$17:$AH$29,Заявка!$D$16+Заявка!$A$16,TRUE)</f>
        <v>#N/A</v>
      </c>
      <c r="C46" s="36">
        <f t="shared" si="2"/>
        <v>3</v>
      </c>
      <c r="D46" s="67"/>
      <c r="E46" s="142"/>
      <c r="F46" s="142"/>
      <c r="G46" s="142"/>
      <c r="H46" s="142"/>
      <c r="I46" s="145"/>
      <c r="J46" s="145"/>
      <c r="K46" s="145"/>
      <c r="L46" s="145"/>
      <c r="M46" s="68"/>
      <c r="N46" s="142"/>
      <c r="O46" s="142"/>
      <c r="P46" s="142"/>
      <c r="Q46" s="142"/>
      <c r="R46" s="148"/>
      <c r="S46" s="148"/>
      <c r="T46" s="148"/>
      <c r="U46" s="148"/>
      <c r="V46" s="68"/>
      <c r="W46" s="69"/>
      <c r="X46" s="68"/>
      <c r="Y46" s="68"/>
      <c r="Z46" s="68"/>
      <c r="AA46" s="68"/>
      <c r="AB46" s="68"/>
      <c r="AC46" s="68"/>
      <c r="AD46" s="68"/>
      <c r="AE46" s="70"/>
    </row>
    <row r="47" spans="1:31" ht="6" customHeight="1" x14ac:dyDescent="0.25">
      <c r="A47" s="43" t="e">
        <f>IF($AF$13=Спр!$A$87,Ярлык!B47,IF(VLOOKUP($AF$4,Заявка!$D$17:$AH$29,Заявка!$AB$16,FALSE)&lt;Ярлык!C47,"",Ярлык!$AF$4))</f>
        <v>#N/A</v>
      </c>
      <c r="B47" s="34" t="e">
        <f>VLOOKUP(C47,Заявка!$A$17:$AH$29,Заявка!$D$16+Заявка!$A$16,TRUE)</f>
        <v>#N/A</v>
      </c>
      <c r="C47" s="36">
        <f t="shared" si="2"/>
        <v>3</v>
      </c>
      <c r="D47" s="76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8"/>
      <c r="X47" s="77"/>
      <c r="Y47" s="77"/>
      <c r="Z47" s="77"/>
      <c r="AA47" s="77"/>
      <c r="AB47" s="77"/>
      <c r="AC47" s="77"/>
      <c r="AD47" s="77"/>
      <c r="AE47" s="79"/>
    </row>
    <row r="48" spans="1:31" ht="12.75" customHeight="1" thickBot="1" x14ac:dyDescent="0.3">
      <c r="A48" s="43" t="e">
        <f>IF($AF$13=Спр!$A$87,Ярлык!B48,IF(VLOOKUP($AF$4,Заявка!$D$17:$AH$29,Заявка!$AB$16,FALSE)&lt;Ярлык!C48,"",Ярлык!$AF$4))</f>
        <v>#N/A</v>
      </c>
      <c r="B48" s="34" t="e">
        <f>VLOOKUP(C48,Заявка!$A$17:$AH$29,Заявка!$D$16+Заявка!$A$16,TRUE)</f>
        <v>#N/A</v>
      </c>
      <c r="C48" s="37">
        <f>C47</f>
        <v>3</v>
      </c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</row>
    <row r="49" spans="1:31" ht="12.75" customHeight="1" x14ac:dyDescent="0.25">
      <c r="A49" s="43" t="e">
        <f>IF($AF$13=Спр!$A$87,Ярлык!B49,IF(VLOOKUP($AF$4,Заявка!$D$17:$AH$29,Заявка!$AB$16,FALSE)&lt;Ярлык!C49,"",Ярлык!$AF$4))</f>
        <v>#N/A</v>
      </c>
      <c r="B49" s="34" t="e">
        <f>VLOOKUP(C49,Заявка!$A$17:$AH$29,Заявка!$D$16+Заявка!$A$16,TRUE)</f>
        <v>#N/A</v>
      </c>
      <c r="C49" s="35">
        <f>C48+1</f>
        <v>4</v>
      </c>
    </row>
    <row r="50" spans="1:31" ht="3.75" customHeight="1" x14ac:dyDescent="0.25">
      <c r="A50" s="43" t="e">
        <f>IF($AF$13=Спр!$A$87,Ярлык!B50,IF(VLOOKUP($AF$4,Заявка!$D$17:$AH$29,Заявка!$AB$16,FALSE)&lt;Ярлык!C50,"",Ярлык!$AF$4))</f>
        <v>#N/A</v>
      </c>
      <c r="B50" s="34" t="e">
        <f>VLOOKUP(C50,Заявка!$A$17:$AH$29,Заявка!$D$16+Заявка!$A$16,TRUE)</f>
        <v>#N/A</v>
      </c>
      <c r="C50" s="36">
        <f>C49</f>
        <v>4</v>
      </c>
      <c r="D50" s="63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5"/>
      <c r="X50" s="64"/>
      <c r="Y50" s="64"/>
      <c r="Z50" s="64"/>
      <c r="AA50" s="64"/>
      <c r="AB50" s="64"/>
      <c r="AC50" s="64"/>
      <c r="AD50" s="64"/>
      <c r="AE50" s="66"/>
    </row>
    <row r="51" spans="1:31" ht="18.75" customHeight="1" x14ac:dyDescent="0.25">
      <c r="A51" s="43" t="e">
        <f>IF($AF$13=Спр!$A$87,Ярлык!B51,IF(VLOOKUP($AF$4,Заявка!$D$17:$AH$29,Заявка!$AB$16,FALSE)&lt;Ярлык!C51,"",Ярлык!$AF$4))</f>
        <v>#N/A</v>
      </c>
      <c r="B51" s="34" t="e">
        <f>VLOOKUP(C51,Заявка!$A$17:$AH$29,Заявка!$D$16+Заявка!$A$16,TRUE)</f>
        <v>#N/A</v>
      </c>
      <c r="C51" s="36">
        <f t="shared" ref="C51:C63" si="3">C50</f>
        <v>4</v>
      </c>
      <c r="D51" s="67"/>
      <c r="E51" s="98" t="s">
        <v>83</v>
      </c>
      <c r="F51" s="98"/>
      <c r="G51" s="98"/>
      <c r="H51" s="98"/>
      <c r="I51" s="98"/>
      <c r="J51" s="99" t="e">
        <f>VLOOKUP($A50,Заявка!$D$17:$AH$29,Заявка!$H$16,FALSE)</f>
        <v>#N/A</v>
      </c>
      <c r="K51" s="100"/>
      <c r="L51" s="100"/>
      <c r="M51" s="100"/>
      <c r="N51" s="100"/>
      <c r="O51" s="100"/>
      <c r="P51" s="100"/>
      <c r="Q51" s="100"/>
      <c r="R51" s="100"/>
      <c r="S51" s="101"/>
      <c r="T51" s="68"/>
      <c r="U51" s="68"/>
      <c r="V51" s="68"/>
      <c r="W51" s="69"/>
      <c r="X51" s="102" t="s">
        <v>76</v>
      </c>
      <c r="Y51" s="103"/>
      <c r="Z51" s="103"/>
      <c r="AA51" s="104"/>
      <c r="AB51" s="105" t="s">
        <v>61</v>
      </c>
      <c r="AC51" s="106"/>
      <c r="AD51" s="107"/>
      <c r="AE51" s="70"/>
    </row>
    <row r="52" spans="1:31" ht="3" customHeight="1" x14ac:dyDescent="0.25">
      <c r="A52" s="43" t="e">
        <f>IF($AF$13=Спр!$A$87,Ярлык!B52,IF(VLOOKUP($AF$4,Заявка!$D$17:$AH$29,Заявка!$AB$16,FALSE)&lt;Ярлык!C52,"",Ярлык!$AF$4))</f>
        <v>#N/A</v>
      </c>
      <c r="B52" s="34" t="e">
        <f>VLOOKUP(C52,Заявка!$A$17:$AH$29,Заявка!$D$16+Заявка!$A$16,TRUE)</f>
        <v>#N/A</v>
      </c>
      <c r="C52" s="36">
        <f t="shared" si="3"/>
        <v>4</v>
      </c>
      <c r="D52" s="67"/>
      <c r="E52" s="71"/>
      <c r="F52" s="71"/>
      <c r="G52" s="71"/>
      <c r="H52" s="71"/>
      <c r="I52" s="71"/>
      <c r="J52" s="72"/>
      <c r="K52" s="72"/>
      <c r="L52" s="72"/>
      <c r="M52" s="72"/>
      <c r="N52" s="72"/>
      <c r="O52" s="72"/>
      <c r="P52" s="72"/>
      <c r="Q52" s="68"/>
      <c r="R52" s="73"/>
      <c r="S52" s="73"/>
      <c r="T52" s="73"/>
      <c r="U52" s="73"/>
      <c r="V52" s="74"/>
      <c r="W52" s="75"/>
      <c r="X52" s="74"/>
      <c r="Y52" s="74"/>
      <c r="Z52" s="74"/>
      <c r="AA52" s="74"/>
      <c r="AB52" s="74"/>
      <c r="AC52" s="74"/>
      <c r="AD52" s="74"/>
      <c r="AE52" s="70"/>
    </row>
    <row r="53" spans="1:31" ht="1.5" customHeight="1" x14ac:dyDescent="0.25">
      <c r="A53" s="43" t="e">
        <f>IF($AF$13=Спр!$A$87,Ярлык!B53,IF(VLOOKUP($AF$4,Заявка!$D$17:$AH$29,Заявка!$AB$16,FALSE)&lt;Ярлык!C53,"",Ярлык!$AF$4))</f>
        <v>#N/A</v>
      </c>
      <c r="B53" s="34" t="e">
        <f>VLOOKUP(C53,Заявка!$A$17:$AH$29,Заявка!$D$16+Заявка!$A$16,TRUE)</f>
        <v>#N/A</v>
      </c>
      <c r="C53" s="36">
        <f t="shared" si="3"/>
        <v>4</v>
      </c>
      <c r="D53" s="67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9"/>
      <c r="X53" s="68"/>
      <c r="Y53" s="68"/>
      <c r="Z53" s="68"/>
      <c r="AA53" s="68"/>
      <c r="AB53" s="68"/>
      <c r="AC53" s="68"/>
      <c r="AD53" s="68"/>
      <c r="AE53" s="70"/>
    </row>
    <row r="54" spans="1:31" ht="12" customHeight="1" x14ac:dyDescent="0.25">
      <c r="A54" s="43" t="e">
        <f>IF($AF$13=Спр!$A$87,Ярлык!B54,IF(VLOOKUP($AF$4,Заявка!$D$17:$AH$29,Заявка!$AB$16,FALSE)&lt;Ярлык!C54,"",Ярлык!$AF$4))</f>
        <v>#N/A</v>
      </c>
      <c r="B54" s="34" t="e">
        <f>VLOOKUP(C54,Заявка!$A$17:$AH$29,Заявка!$D$16+Заявка!$A$16,TRUE)</f>
        <v>#N/A</v>
      </c>
      <c r="C54" s="36">
        <f t="shared" si="3"/>
        <v>4</v>
      </c>
      <c r="D54" s="67"/>
      <c r="E54" s="108" t="s">
        <v>82</v>
      </c>
      <c r="F54" s="108"/>
      <c r="G54" s="108"/>
      <c r="H54" s="108"/>
      <c r="I54" s="108"/>
      <c r="J54" s="111" t="e">
        <f>VLOOKUP($A53,Заявка!$D$17:$AH$29,Заявка!$O$16,FALSE)</f>
        <v>#N/A</v>
      </c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68"/>
      <c r="W54" s="69"/>
      <c r="X54" s="114" t="s">
        <v>77</v>
      </c>
      <c r="Y54" s="114"/>
      <c r="Z54" s="114"/>
      <c r="AA54" s="114"/>
      <c r="AB54" s="114"/>
      <c r="AC54" s="114"/>
      <c r="AD54" s="114"/>
      <c r="AE54" s="70"/>
    </row>
    <row r="55" spans="1:31" ht="3" customHeight="1" x14ac:dyDescent="0.25">
      <c r="A55" s="43" t="e">
        <f>IF($AF$13=Спр!$A$87,Ярлык!B55,IF(VLOOKUP($AF$4,Заявка!$D$17:$AH$29,Заявка!$AB$16,FALSE)&lt;Ярлык!C55,"",Ярлык!$AF$4))</f>
        <v>#N/A</v>
      </c>
      <c r="B55" s="34" t="e">
        <f>VLOOKUP(C55,Заявка!$A$17:$AH$29,Заявка!$D$16+Заявка!$A$16,TRUE)</f>
        <v>#N/A</v>
      </c>
      <c r="C55" s="36">
        <f t="shared" si="3"/>
        <v>4</v>
      </c>
      <c r="D55" s="67"/>
      <c r="E55" s="109"/>
      <c r="F55" s="109"/>
      <c r="G55" s="109"/>
      <c r="H55" s="109"/>
      <c r="I55" s="109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68"/>
      <c r="W55" s="69"/>
      <c r="X55" s="68"/>
      <c r="Y55" s="68"/>
      <c r="Z55" s="68"/>
      <c r="AA55" s="68"/>
      <c r="AB55" s="68"/>
      <c r="AC55" s="68"/>
      <c r="AD55" s="68"/>
      <c r="AE55" s="70"/>
    </row>
    <row r="56" spans="1:31" ht="15" customHeight="1" x14ac:dyDescent="0.25">
      <c r="A56" s="43" t="e">
        <f>IF($AF$13=Спр!$A$87,Ярлык!B56,IF(VLOOKUP($AF$4,Заявка!$D$17:$AH$29,Заявка!$AB$16,FALSE)&lt;Ярлык!C56,"",Ярлык!$AF$4))</f>
        <v>#N/A</v>
      </c>
      <c r="B56" s="34" t="e">
        <f>VLOOKUP(C56,Заявка!$A$17:$AH$29,Заявка!$D$16+Заявка!$A$16,TRUE)</f>
        <v>#N/A</v>
      </c>
      <c r="C56" s="36">
        <f t="shared" si="3"/>
        <v>4</v>
      </c>
      <c r="D56" s="67"/>
      <c r="E56" s="110"/>
      <c r="F56" s="110"/>
      <c r="G56" s="110"/>
      <c r="H56" s="110"/>
      <c r="I56" s="110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68"/>
      <c r="W56" s="69"/>
      <c r="X56" s="115" t="str">
        <f>Заявка!$L$10</f>
        <v>ООО "Довольный клиент"</v>
      </c>
      <c r="Y56" s="116"/>
      <c r="Z56" s="116"/>
      <c r="AA56" s="116"/>
      <c r="AB56" s="116"/>
      <c r="AC56" s="116"/>
      <c r="AD56" s="117"/>
      <c r="AE56" s="70"/>
    </row>
    <row r="57" spans="1:31" ht="12.75" customHeight="1" x14ac:dyDescent="0.25">
      <c r="A57" s="43" t="e">
        <f>IF($AF$13=Спр!$A$87,Ярлык!B57,IF(VLOOKUP($AF$4,Заявка!$D$17:$AH$29,Заявка!$AB$16,FALSE)&lt;Ярлык!C57,"",Ярлык!$AF$4))</f>
        <v>#N/A</v>
      </c>
      <c r="B57" s="34" t="e">
        <f>VLOOKUP(C57,Заявка!$A$17:$AH$29,Заявка!$D$16+Заявка!$A$16,TRUE)</f>
        <v>#N/A</v>
      </c>
      <c r="C57" s="36">
        <f t="shared" si="3"/>
        <v>4</v>
      </c>
      <c r="D57" s="67"/>
      <c r="E57" s="118" t="s">
        <v>78</v>
      </c>
      <c r="F57" s="119"/>
      <c r="G57" s="119"/>
      <c r="H57" s="119"/>
      <c r="I57" s="120"/>
      <c r="J57" s="124" t="e">
        <f>VLOOKUP($A57,Заявка!$D$17:$AH$29,Заявка!$E$16,FALSE)</f>
        <v>#N/A</v>
      </c>
      <c r="K57" s="124"/>
      <c r="L57" s="124"/>
      <c r="M57" s="124"/>
      <c r="N57" s="124"/>
      <c r="O57" s="126" t="e">
        <f>VLOOKUP($A57,Заявка!$D$17:$AH$29,Заявка!$J$16,FALSE)</f>
        <v>#N/A</v>
      </c>
      <c r="P57" s="127"/>
      <c r="Q57" s="127"/>
      <c r="R57" s="127"/>
      <c r="S57" s="127"/>
      <c r="T57" s="127"/>
      <c r="U57" s="128"/>
      <c r="V57" s="68"/>
      <c r="W57" s="69"/>
      <c r="X57" s="132" t="str">
        <f>Заявка!$L$9</f>
        <v>Москва</v>
      </c>
      <c r="Y57" s="133"/>
      <c r="Z57" s="133"/>
      <c r="AA57" s="133"/>
      <c r="AB57" s="133"/>
      <c r="AC57" s="133"/>
      <c r="AD57" s="134"/>
      <c r="AE57" s="70"/>
    </row>
    <row r="58" spans="1:31" ht="7.5" customHeight="1" x14ac:dyDescent="0.25">
      <c r="A58" s="43" t="e">
        <f>IF($AF$13=Спр!$A$87,Ярлык!B58,IF(VLOOKUP($AF$4,Заявка!$D$17:$AH$29,Заявка!$AB$16,FALSE)&lt;Ярлык!C58,"",Ярлык!$AF$4))</f>
        <v>#N/A</v>
      </c>
      <c r="B58" s="34" t="e">
        <f>VLOOKUP(C58,Заявка!$A$17:$AH$29,Заявка!$D$16+Заявка!$A$16,TRUE)</f>
        <v>#N/A</v>
      </c>
      <c r="C58" s="36">
        <f t="shared" si="3"/>
        <v>4</v>
      </c>
      <c r="D58" s="67"/>
      <c r="E58" s="121"/>
      <c r="F58" s="122"/>
      <c r="G58" s="122"/>
      <c r="H58" s="122"/>
      <c r="I58" s="123"/>
      <c r="J58" s="125"/>
      <c r="K58" s="125"/>
      <c r="L58" s="125"/>
      <c r="M58" s="125"/>
      <c r="N58" s="125"/>
      <c r="O58" s="129"/>
      <c r="P58" s="130"/>
      <c r="Q58" s="130"/>
      <c r="R58" s="130"/>
      <c r="S58" s="130"/>
      <c r="T58" s="130"/>
      <c r="U58" s="131"/>
      <c r="V58" s="68"/>
      <c r="W58" s="69"/>
      <c r="X58" s="135"/>
      <c r="Y58" s="136"/>
      <c r="Z58" s="136"/>
      <c r="AA58" s="136"/>
      <c r="AB58" s="136"/>
      <c r="AC58" s="136"/>
      <c r="AD58" s="137"/>
      <c r="AE58" s="70"/>
    </row>
    <row r="59" spans="1:31" ht="13.5" customHeight="1" x14ac:dyDescent="0.25">
      <c r="A59" s="43" t="e">
        <f>IF($AF$13=Спр!$A$87,Ярлык!B59,IF(VLOOKUP($AF$4,Заявка!$D$17:$AH$29,Заявка!$AB$16,FALSE)&lt;Ярлык!C59,"",Ярлык!$AF$4))</f>
        <v>#N/A</v>
      </c>
      <c r="B59" s="34" t="e">
        <f>VLOOKUP(C59,Заявка!$A$17:$AH$29,Заявка!$D$16+Заявка!$A$16,TRUE)</f>
        <v>#N/A</v>
      </c>
      <c r="C59" s="36">
        <f t="shared" si="3"/>
        <v>4</v>
      </c>
      <c r="D59" s="67"/>
      <c r="E59" s="96" t="s">
        <v>79</v>
      </c>
      <c r="F59" s="96"/>
      <c r="G59" s="96"/>
      <c r="H59" s="96"/>
      <c r="I59" s="96"/>
      <c r="J59" s="97" t="e">
        <f>VLOOKUP($A59,Заявка!$D$17:$AH$29,Заявка!$T$16,FALSE)</f>
        <v>#N/A</v>
      </c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68"/>
      <c r="W59" s="69"/>
      <c r="X59" s="135"/>
      <c r="Y59" s="136"/>
      <c r="Z59" s="136"/>
      <c r="AA59" s="136"/>
      <c r="AB59" s="136"/>
      <c r="AC59" s="136"/>
      <c r="AD59" s="137"/>
      <c r="AE59" s="70"/>
    </row>
    <row r="60" spans="1:31" ht="3" customHeight="1" x14ac:dyDescent="0.25">
      <c r="A60" s="43" t="e">
        <f>IF($AF$13=Спр!$A$87,Ярлык!B60,IF(VLOOKUP($AF$4,Заявка!$D$17:$AH$29,Заявка!$AB$16,FALSE)&lt;Ярлык!C60,"",Ярлык!$AF$4))</f>
        <v>#N/A</v>
      </c>
      <c r="B60" s="34" t="e">
        <f>VLOOKUP(C60,Заявка!$A$17:$AH$29,Заявка!$D$16+Заявка!$A$16,TRUE)</f>
        <v>#N/A</v>
      </c>
      <c r="C60" s="36">
        <f t="shared" si="3"/>
        <v>4</v>
      </c>
      <c r="D60" s="67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9"/>
      <c r="X60" s="135" t="str">
        <f>Заявка!$L$11</f>
        <v>89991112223 Удальцов Вячеслав</v>
      </c>
      <c r="Y60" s="136"/>
      <c r="Z60" s="136"/>
      <c r="AA60" s="136"/>
      <c r="AB60" s="136"/>
      <c r="AC60" s="136"/>
      <c r="AD60" s="137"/>
      <c r="AE60" s="70"/>
    </row>
    <row r="61" spans="1:31" ht="15" customHeight="1" x14ac:dyDescent="0.25">
      <c r="A61" s="43" t="e">
        <f>IF($AF$13=Спр!$A$87,Ярлык!B61,IF(VLOOKUP($AF$4,Заявка!$D$17:$AH$29,Заявка!$AB$16,FALSE)&lt;Ярлык!C61,"",Ярлык!$AF$4))</f>
        <v>#N/A</v>
      </c>
      <c r="B61" s="34" t="e">
        <f>VLOOKUP(C61,Заявка!$A$17:$AH$29,Заявка!$D$16+Заявка!$A$16,TRUE)</f>
        <v>#N/A</v>
      </c>
      <c r="C61" s="36">
        <f t="shared" si="3"/>
        <v>4</v>
      </c>
      <c r="D61" s="67"/>
      <c r="E61" s="141" t="s">
        <v>80</v>
      </c>
      <c r="F61" s="141"/>
      <c r="G61" s="141"/>
      <c r="H61" s="141"/>
      <c r="I61" s="143">
        <f ca="1">TODAY()</f>
        <v>46093</v>
      </c>
      <c r="J61" s="144"/>
      <c r="K61" s="144"/>
      <c r="L61" s="144"/>
      <c r="M61" s="68"/>
      <c r="N61" s="141" t="s">
        <v>81</v>
      </c>
      <c r="O61" s="141"/>
      <c r="P61" s="141"/>
      <c r="Q61" s="141"/>
      <c r="R61" s="146"/>
      <c r="S61" s="147"/>
      <c r="T61" s="147"/>
      <c r="U61" s="147"/>
      <c r="V61" s="68"/>
      <c r="W61" s="69"/>
      <c r="X61" s="138"/>
      <c r="Y61" s="139"/>
      <c r="Z61" s="139"/>
      <c r="AA61" s="139"/>
      <c r="AB61" s="139"/>
      <c r="AC61" s="139"/>
      <c r="AD61" s="140"/>
      <c r="AE61" s="70"/>
    </row>
    <row r="62" spans="1:31" ht="6" customHeight="1" x14ac:dyDescent="0.25">
      <c r="A62" s="43" t="e">
        <f>IF($AF$13=Спр!$A$87,Ярлык!B62,IF(VLOOKUP($AF$4,Заявка!$D$17:$AH$29,Заявка!$AB$16,FALSE)&lt;Ярлык!C62,"",Ярлык!$AF$4))</f>
        <v>#N/A</v>
      </c>
      <c r="B62" s="34" t="e">
        <f>VLOOKUP(C62,Заявка!$A$17:$AH$29,Заявка!$D$16+Заявка!$A$16,TRUE)</f>
        <v>#N/A</v>
      </c>
      <c r="C62" s="36">
        <f t="shared" si="3"/>
        <v>4</v>
      </c>
      <c r="D62" s="67"/>
      <c r="E62" s="142"/>
      <c r="F62" s="142"/>
      <c r="G62" s="142"/>
      <c r="H62" s="142"/>
      <c r="I62" s="145"/>
      <c r="J62" s="145"/>
      <c r="K62" s="145"/>
      <c r="L62" s="145"/>
      <c r="M62" s="68"/>
      <c r="N62" s="142"/>
      <c r="O62" s="142"/>
      <c r="P62" s="142"/>
      <c r="Q62" s="142"/>
      <c r="R62" s="148"/>
      <c r="S62" s="148"/>
      <c r="T62" s="148"/>
      <c r="U62" s="148"/>
      <c r="V62" s="68"/>
      <c r="W62" s="69"/>
      <c r="X62" s="68"/>
      <c r="Y62" s="68"/>
      <c r="Z62" s="68"/>
      <c r="AA62" s="68"/>
      <c r="AB62" s="68"/>
      <c r="AC62" s="68"/>
      <c r="AD62" s="68"/>
      <c r="AE62" s="70"/>
    </row>
    <row r="63" spans="1:31" ht="6" customHeight="1" x14ac:dyDescent="0.25">
      <c r="A63" s="43" t="e">
        <f>IF($AF$13=Спр!$A$87,Ярлык!B63,IF(VLOOKUP($AF$4,Заявка!$D$17:$AH$29,Заявка!$AB$16,FALSE)&lt;Ярлык!C63,"",Ярлык!$AF$4))</f>
        <v>#N/A</v>
      </c>
      <c r="B63" s="34" t="e">
        <f>VLOOKUP(C63,Заявка!$A$17:$AH$29,Заявка!$D$16+Заявка!$A$16,TRUE)</f>
        <v>#N/A</v>
      </c>
      <c r="C63" s="36">
        <f t="shared" si="3"/>
        <v>4</v>
      </c>
      <c r="D63" s="76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8"/>
      <c r="X63" s="77"/>
      <c r="Y63" s="77"/>
      <c r="Z63" s="77"/>
      <c r="AA63" s="77"/>
      <c r="AB63" s="77"/>
      <c r="AC63" s="77"/>
      <c r="AD63" s="77"/>
      <c r="AE63" s="79"/>
    </row>
    <row r="64" spans="1:31" ht="12.75" customHeight="1" thickBot="1" x14ac:dyDescent="0.3">
      <c r="A64" s="43" t="e">
        <f>IF($AF$13=Спр!$A$87,Ярлык!B64,IF(VLOOKUP($AF$4,Заявка!$D$17:$AH$29,Заявка!$AB$16,FALSE)&lt;Ярлык!C64,"",Ярлык!$AF$4))</f>
        <v>#N/A</v>
      </c>
      <c r="B64" s="34" t="e">
        <f>VLOOKUP(C64,Заявка!$A$17:$AH$29,Заявка!$D$16+Заявка!$A$16,TRUE)</f>
        <v>#N/A</v>
      </c>
      <c r="C64" s="37">
        <f>C63</f>
        <v>4</v>
      </c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</row>
    <row r="65" spans="1:31" ht="12.75" customHeight="1" x14ac:dyDescent="0.25">
      <c r="A65" s="43" t="e">
        <f>IF($AF$13=Спр!$A$87,Ярлык!B65,IF(VLOOKUP($AF$4,Заявка!$D$17:$AH$29,Заявка!$AB$16,FALSE)&lt;Ярлык!C65,"",Ярлык!$AF$4))</f>
        <v>#N/A</v>
      </c>
      <c r="B65" s="34" t="e">
        <f>VLOOKUP(C65,Заявка!$A$17:$AH$29,Заявка!$D$16+Заявка!$A$16,TRUE)</f>
        <v>#N/A</v>
      </c>
      <c r="C65" s="35">
        <f>C64+1</f>
        <v>5</v>
      </c>
    </row>
    <row r="66" spans="1:31" ht="3.75" customHeight="1" x14ac:dyDescent="0.25">
      <c r="A66" s="43" t="e">
        <f>IF($AF$13=Спр!$A$87,Ярлык!B66,IF(VLOOKUP($AF$4,Заявка!$D$17:$AH$29,Заявка!$AB$16,FALSE)&lt;Ярлык!C66,"",Ярлык!$AF$4))</f>
        <v>#N/A</v>
      </c>
      <c r="B66" s="34" t="e">
        <f>VLOOKUP(C66,Заявка!$A$17:$AH$29,Заявка!$D$16+Заявка!$A$16,TRUE)</f>
        <v>#N/A</v>
      </c>
      <c r="C66" s="36">
        <f>C65</f>
        <v>5</v>
      </c>
      <c r="D66" s="63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5"/>
      <c r="X66" s="64"/>
      <c r="Y66" s="64"/>
      <c r="Z66" s="64"/>
      <c r="AA66" s="64"/>
      <c r="AB66" s="64"/>
      <c r="AC66" s="64"/>
      <c r="AD66" s="64"/>
      <c r="AE66" s="66"/>
    </row>
    <row r="67" spans="1:31" ht="18.75" customHeight="1" x14ac:dyDescent="0.25">
      <c r="A67" s="43" t="e">
        <f>IF($AF$13=Спр!$A$87,Ярлык!B67,IF(VLOOKUP($AF$4,Заявка!$D$17:$AH$29,Заявка!$AB$16,FALSE)&lt;Ярлык!C67,"",Ярлык!$AF$4))</f>
        <v>#N/A</v>
      </c>
      <c r="B67" s="34" t="e">
        <f>VLOOKUP(C67,Заявка!$A$17:$AH$29,Заявка!$D$16+Заявка!$A$16,TRUE)</f>
        <v>#N/A</v>
      </c>
      <c r="C67" s="36">
        <f t="shared" ref="C67:C79" si="4">C66</f>
        <v>5</v>
      </c>
      <c r="D67" s="67"/>
      <c r="E67" s="98" t="s">
        <v>83</v>
      </c>
      <c r="F67" s="98"/>
      <c r="G67" s="98"/>
      <c r="H67" s="98"/>
      <c r="I67" s="98"/>
      <c r="J67" s="99" t="e">
        <f>VLOOKUP($A66,Заявка!$D$17:$AH$29,Заявка!$H$16,FALSE)</f>
        <v>#N/A</v>
      </c>
      <c r="K67" s="100"/>
      <c r="L67" s="100"/>
      <c r="M67" s="100"/>
      <c r="N67" s="100"/>
      <c r="O67" s="100"/>
      <c r="P67" s="100"/>
      <c r="Q67" s="100"/>
      <c r="R67" s="100"/>
      <c r="S67" s="101"/>
      <c r="T67" s="68"/>
      <c r="U67" s="68"/>
      <c r="V67" s="68"/>
      <c r="W67" s="69"/>
      <c r="X67" s="102" t="s">
        <v>76</v>
      </c>
      <c r="Y67" s="103"/>
      <c r="Z67" s="103"/>
      <c r="AA67" s="104"/>
      <c r="AB67" s="105" t="s">
        <v>61</v>
      </c>
      <c r="AC67" s="106"/>
      <c r="AD67" s="107"/>
      <c r="AE67" s="70"/>
    </row>
    <row r="68" spans="1:31" ht="3" customHeight="1" x14ac:dyDescent="0.25">
      <c r="A68" s="43" t="e">
        <f>IF($AF$13=Спр!$A$87,Ярлык!B68,IF(VLOOKUP($AF$4,Заявка!$D$17:$AH$29,Заявка!$AB$16,FALSE)&lt;Ярлык!C68,"",Ярлык!$AF$4))</f>
        <v>#N/A</v>
      </c>
      <c r="B68" s="34" t="e">
        <f>VLOOKUP(C68,Заявка!$A$17:$AH$29,Заявка!$D$16+Заявка!$A$16,TRUE)</f>
        <v>#N/A</v>
      </c>
      <c r="C68" s="36">
        <f t="shared" si="4"/>
        <v>5</v>
      </c>
      <c r="D68" s="67"/>
      <c r="E68" s="71"/>
      <c r="F68" s="71"/>
      <c r="G68" s="71"/>
      <c r="H68" s="71"/>
      <c r="I68" s="71"/>
      <c r="J68" s="72"/>
      <c r="K68" s="72"/>
      <c r="L68" s="72"/>
      <c r="M68" s="72"/>
      <c r="N68" s="72"/>
      <c r="O68" s="72"/>
      <c r="P68" s="72"/>
      <c r="Q68" s="68"/>
      <c r="R68" s="73"/>
      <c r="S68" s="73"/>
      <c r="T68" s="73"/>
      <c r="U68" s="73"/>
      <c r="V68" s="74"/>
      <c r="W68" s="75"/>
      <c r="X68" s="74"/>
      <c r="Y68" s="74"/>
      <c r="Z68" s="74"/>
      <c r="AA68" s="74"/>
      <c r="AB68" s="74"/>
      <c r="AC68" s="74"/>
      <c r="AD68" s="74"/>
      <c r="AE68" s="70"/>
    </row>
    <row r="69" spans="1:31" ht="1.5" customHeight="1" x14ac:dyDescent="0.25">
      <c r="A69" s="43" t="e">
        <f>IF($AF$13=Спр!$A$87,Ярлык!B69,IF(VLOOKUP($AF$4,Заявка!$D$17:$AH$29,Заявка!$AB$16,FALSE)&lt;Ярлык!C69,"",Ярлык!$AF$4))</f>
        <v>#N/A</v>
      </c>
      <c r="B69" s="34" t="e">
        <f>VLOOKUP(C69,Заявка!$A$17:$AH$29,Заявка!$D$16+Заявка!$A$16,TRUE)</f>
        <v>#N/A</v>
      </c>
      <c r="C69" s="36">
        <f t="shared" si="4"/>
        <v>5</v>
      </c>
      <c r="D69" s="67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9"/>
      <c r="X69" s="68"/>
      <c r="Y69" s="68"/>
      <c r="Z69" s="68"/>
      <c r="AA69" s="68"/>
      <c r="AB69" s="68"/>
      <c r="AC69" s="68"/>
      <c r="AD69" s="68"/>
      <c r="AE69" s="70"/>
    </row>
    <row r="70" spans="1:31" ht="12" customHeight="1" x14ac:dyDescent="0.25">
      <c r="A70" s="43" t="e">
        <f>IF($AF$13=Спр!$A$87,Ярлык!B70,IF(VLOOKUP($AF$4,Заявка!$D$17:$AH$29,Заявка!$AB$16,FALSE)&lt;Ярлык!C70,"",Ярлык!$AF$4))</f>
        <v>#N/A</v>
      </c>
      <c r="B70" s="34" t="e">
        <f>VLOOKUP(C70,Заявка!$A$17:$AH$29,Заявка!$D$16+Заявка!$A$16,TRUE)</f>
        <v>#N/A</v>
      </c>
      <c r="C70" s="36">
        <f t="shared" si="4"/>
        <v>5</v>
      </c>
      <c r="D70" s="67"/>
      <c r="E70" s="108" t="s">
        <v>82</v>
      </c>
      <c r="F70" s="108"/>
      <c r="G70" s="108"/>
      <c r="H70" s="108"/>
      <c r="I70" s="108"/>
      <c r="J70" s="111" t="e">
        <f>VLOOKUP($A69,Заявка!$D$17:$AH$29,Заявка!$O$16,FALSE)</f>
        <v>#N/A</v>
      </c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68"/>
      <c r="W70" s="69"/>
      <c r="X70" s="114" t="s">
        <v>77</v>
      </c>
      <c r="Y70" s="114"/>
      <c r="Z70" s="114"/>
      <c r="AA70" s="114"/>
      <c r="AB70" s="114"/>
      <c r="AC70" s="114"/>
      <c r="AD70" s="114"/>
      <c r="AE70" s="70"/>
    </row>
    <row r="71" spans="1:31" ht="3" customHeight="1" x14ac:dyDescent="0.25">
      <c r="A71" s="43" t="e">
        <f>IF($AF$13=Спр!$A$87,Ярлык!B71,IF(VLOOKUP($AF$4,Заявка!$D$17:$AH$29,Заявка!$AB$16,FALSE)&lt;Ярлык!C71,"",Ярлык!$AF$4))</f>
        <v>#N/A</v>
      </c>
      <c r="B71" s="34" t="e">
        <f>VLOOKUP(C71,Заявка!$A$17:$AH$29,Заявка!$D$16+Заявка!$A$16,TRUE)</f>
        <v>#N/A</v>
      </c>
      <c r="C71" s="36">
        <f t="shared" si="4"/>
        <v>5</v>
      </c>
      <c r="D71" s="67"/>
      <c r="E71" s="109"/>
      <c r="F71" s="109"/>
      <c r="G71" s="109"/>
      <c r="H71" s="109"/>
      <c r="I71" s="109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68"/>
      <c r="W71" s="69"/>
      <c r="X71" s="68"/>
      <c r="Y71" s="68"/>
      <c r="Z71" s="68"/>
      <c r="AA71" s="68"/>
      <c r="AB71" s="68"/>
      <c r="AC71" s="68"/>
      <c r="AD71" s="68"/>
      <c r="AE71" s="70"/>
    </row>
    <row r="72" spans="1:31" ht="15" customHeight="1" x14ac:dyDescent="0.25">
      <c r="A72" s="43" t="e">
        <f>IF($AF$13=Спр!$A$87,Ярлык!B72,IF(VLOOKUP($AF$4,Заявка!$D$17:$AH$29,Заявка!$AB$16,FALSE)&lt;Ярлык!C72,"",Ярлык!$AF$4))</f>
        <v>#N/A</v>
      </c>
      <c r="B72" s="34" t="e">
        <f>VLOOKUP(C72,Заявка!$A$17:$AH$29,Заявка!$D$16+Заявка!$A$16,TRUE)</f>
        <v>#N/A</v>
      </c>
      <c r="C72" s="36">
        <f t="shared" si="4"/>
        <v>5</v>
      </c>
      <c r="D72" s="67"/>
      <c r="E72" s="110"/>
      <c r="F72" s="110"/>
      <c r="G72" s="110"/>
      <c r="H72" s="110"/>
      <c r="I72" s="110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68"/>
      <c r="W72" s="69"/>
      <c r="X72" s="115" t="str">
        <f>Заявка!$L$10</f>
        <v>ООО "Довольный клиент"</v>
      </c>
      <c r="Y72" s="116"/>
      <c r="Z72" s="116"/>
      <c r="AA72" s="116"/>
      <c r="AB72" s="116"/>
      <c r="AC72" s="116"/>
      <c r="AD72" s="117"/>
      <c r="AE72" s="70"/>
    </row>
    <row r="73" spans="1:31" ht="12.75" customHeight="1" x14ac:dyDescent="0.25">
      <c r="A73" s="43" t="e">
        <f>IF($AF$13=Спр!$A$87,Ярлык!B73,IF(VLOOKUP($AF$4,Заявка!$D$17:$AH$29,Заявка!$AB$16,FALSE)&lt;Ярлык!C73,"",Ярлык!$AF$4))</f>
        <v>#N/A</v>
      </c>
      <c r="B73" s="34" t="e">
        <f>VLOOKUP(C73,Заявка!$A$17:$AH$29,Заявка!$D$16+Заявка!$A$16,TRUE)</f>
        <v>#N/A</v>
      </c>
      <c r="C73" s="36">
        <f t="shared" si="4"/>
        <v>5</v>
      </c>
      <c r="D73" s="67"/>
      <c r="E73" s="118" t="s">
        <v>78</v>
      </c>
      <c r="F73" s="119"/>
      <c r="G73" s="119"/>
      <c r="H73" s="119"/>
      <c r="I73" s="120"/>
      <c r="J73" s="124" t="e">
        <f>VLOOKUP($A73,Заявка!$D$17:$AH$29,Заявка!$E$16,FALSE)</f>
        <v>#N/A</v>
      </c>
      <c r="K73" s="124"/>
      <c r="L73" s="124"/>
      <c r="M73" s="124"/>
      <c r="N73" s="124"/>
      <c r="O73" s="126" t="e">
        <f>VLOOKUP($A73,Заявка!$D$17:$AH$29,Заявка!$J$16,FALSE)</f>
        <v>#N/A</v>
      </c>
      <c r="P73" s="127"/>
      <c r="Q73" s="127"/>
      <c r="R73" s="127"/>
      <c r="S73" s="127"/>
      <c r="T73" s="127"/>
      <c r="U73" s="128"/>
      <c r="V73" s="68"/>
      <c r="W73" s="69"/>
      <c r="X73" s="132" t="str">
        <f>Заявка!$L$9</f>
        <v>Москва</v>
      </c>
      <c r="Y73" s="133"/>
      <c r="Z73" s="133"/>
      <c r="AA73" s="133"/>
      <c r="AB73" s="133"/>
      <c r="AC73" s="133"/>
      <c r="AD73" s="134"/>
      <c r="AE73" s="70"/>
    </row>
    <row r="74" spans="1:31" ht="7.5" customHeight="1" x14ac:dyDescent="0.25">
      <c r="A74" s="43" t="e">
        <f>IF($AF$13=Спр!$A$87,Ярлык!B74,IF(VLOOKUP($AF$4,Заявка!$D$17:$AH$29,Заявка!$AB$16,FALSE)&lt;Ярлык!C74,"",Ярлык!$AF$4))</f>
        <v>#N/A</v>
      </c>
      <c r="B74" s="34" t="e">
        <f>VLOOKUP(C74,Заявка!$A$17:$AH$29,Заявка!$D$16+Заявка!$A$16,TRUE)</f>
        <v>#N/A</v>
      </c>
      <c r="C74" s="36">
        <f t="shared" si="4"/>
        <v>5</v>
      </c>
      <c r="D74" s="67"/>
      <c r="E74" s="121"/>
      <c r="F74" s="122"/>
      <c r="G74" s="122"/>
      <c r="H74" s="122"/>
      <c r="I74" s="123"/>
      <c r="J74" s="125"/>
      <c r="K74" s="125"/>
      <c r="L74" s="125"/>
      <c r="M74" s="125"/>
      <c r="N74" s="125"/>
      <c r="O74" s="129"/>
      <c r="P74" s="130"/>
      <c r="Q74" s="130"/>
      <c r="R74" s="130"/>
      <c r="S74" s="130"/>
      <c r="T74" s="130"/>
      <c r="U74" s="131"/>
      <c r="V74" s="68"/>
      <c r="W74" s="69"/>
      <c r="X74" s="135"/>
      <c r="Y74" s="136"/>
      <c r="Z74" s="136"/>
      <c r="AA74" s="136"/>
      <c r="AB74" s="136"/>
      <c r="AC74" s="136"/>
      <c r="AD74" s="137"/>
      <c r="AE74" s="70"/>
    </row>
    <row r="75" spans="1:31" ht="13.5" customHeight="1" x14ac:dyDescent="0.25">
      <c r="A75" s="43" t="e">
        <f>IF($AF$13=Спр!$A$87,Ярлык!B75,IF(VLOOKUP($AF$4,Заявка!$D$17:$AH$29,Заявка!$AB$16,FALSE)&lt;Ярлык!C75,"",Ярлык!$AF$4))</f>
        <v>#N/A</v>
      </c>
      <c r="B75" s="34" t="e">
        <f>VLOOKUP(C75,Заявка!$A$17:$AH$29,Заявка!$D$16+Заявка!$A$16,TRUE)</f>
        <v>#N/A</v>
      </c>
      <c r="C75" s="36">
        <f t="shared" si="4"/>
        <v>5</v>
      </c>
      <c r="D75" s="67"/>
      <c r="E75" s="96" t="s">
        <v>79</v>
      </c>
      <c r="F75" s="96"/>
      <c r="G75" s="96"/>
      <c r="H75" s="96"/>
      <c r="I75" s="96"/>
      <c r="J75" s="97" t="e">
        <f>VLOOKUP($A75,Заявка!$D$17:$AH$29,Заявка!$T$16,FALSE)</f>
        <v>#N/A</v>
      </c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68"/>
      <c r="W75" s="69"/>
      <c r="X75" s="135"/>
      <c r="Y75" s="136"/>
      <c r="Z75" s="136"/>
      <c r="AA75" s="136"/>
      <c r="AB75" s="136"/>
      <c r="AC75" s="136"/>
      <c r="AD75" s="137"/>
      <c r="AE75" s="70"/>
    </row>
    <row r="76" spans="1:31" ht="3" customHeight="1" x14ac:dyDescent="0.25">
      <c r="A76" s="43" t="e">
        <f>IF($AF$13=Спр!$A$87,Ярлык!B76,IF(VLOOKUP($AF$4,Заявка!$D$17:$AH$29,Заявка!$AB$16,FALSE)&lt;Ярлык!C76,"",Ярлык!$AF$4))</f>
        <v>#N/A</v>
      </c>
      <c r="B76" s="34" t="e">
        <f>VLOOKUP(C76,Заявка!$A$17:$AH$29,Заявка!$D$16+Заявка!$A$16,TRUE)</f>
        <v>#N/A</v>
      </c>
      <c r="C76" s="36">
        <f t="shared" si="4"/>
        <v>5</v>
      </c>
      <c r="D76" s="67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9"/>
      <c r="X76" s="135" t="str">
        <f>Заявка!$L$11</f>
        <v>89991112223 Удальцов Вячеслав</v>
      </c>
      <c r="Y76" s="136"/>
      <c r="Z76" s="136"/>
      <c r="AA76" s="136"/>
      <c r="AB76" s="136"/>
      <c r="AC76" s="136"/>
      <c r="AD76" s="137"/>
      <c r="AE76" s="70"/>
    </row>
    <row r="77" spans="1:31" ht="15" customHeight="1" x14ac:dyDescent="0.25">
      <c r="A77" s="43" t="e">
        <f>IF($AF$13=Спр!$A$87,Ярлык!B77,IF(VLOOKUP($AF$4,Заявка!$D$17:$AH$29,Заявка!$AB$16,FALSE)&lt;Ярлык!C77,"",Ярлык!$AF$4))</f>
        <v>#N/A</v>
      </c>
      <c r="B77" s="34" t="e">
        <f>VLOOKUP(C77,Заявка!$A$17:$AH$29,Заявка!$D$16+Заявка!$A$16,TRUE)</f>
        <v>#N/A</v>
      </c>
      <c r="C77" s="36">
        <f t="shared" si="4"/>
        <v>5</v>
      </c>
      <c r="D77" s="67"/>
      <c r="E77" s="141" t="s">
        <v>80</v>
      </c>
      <c r="F77" s="141"/>
      <c r="G77" s="141"/>
      <c r="H77" s="141"/>
      <c r="I77" s="143">
        <f ca="1">TODAY()</f>
        <v>46093</v>
      </c>
      <c r="J77" s="144"/>
      <c r="K77" s="144"/>
      <c r="L77" s="144"/>
      <c r="M77" s="68"/>
      <c r="N77" s="141" t="s">
        <v>81</v>
      </c>
      <c r="O77" s="141"/>
      <c r="P77" s="141"/>
      <c r="Q77" s="141"/>
      <c r="R77" s="146"/>
      <c r="S77" s="147"/>
      <c r="T77" s="147"/>
      <c r="U77" s="147"/>
      <c r="V77" s="68"/>
      <c r="W77" s="69"/>
      <c r="X77" s="138"/>
      <c r="Y77" s="139"/>
      <c r="Z77" s="139"/>
      <c r="AA77" s="139"/>
      <c r="AB77" s="139"/>
      <c r="AC77" s="139"/>
      <c r="AD77" s="140"/>
      <c r="AE77" s="70"/>
    </row>
    <row r="78" spans="1:31" ht="6" customHeight="1" x14ac:dyDescent="0.25">
      <c r="A78" s="43" t="e">
        <f>IF($AF$13=Спр!$A$87,Ярлык!B78,IF(VLOOKUP($AF$4,Заявка!$D$17:$AH$29,Заявка!$AB$16,FALSE)&lt;Ярлык!C78,"",Ярлык!$AF$4))</f>
        <v>#N/A</v>
      </c>
      <c r="B78" s="34" t="e">
        <f>VLOOKUP(C78,Заявка!$A$17:$AH$29,Заявка!$D$16+Заявка!$A$16,TRUE)</f>
        <v>#N/A</v>
      </c>
      <c r="C78" s="36">
        <f t="shared" si="4"/>
        <v>5</v>
      </c>
      <c r="D78" s="67"/>
      <c r="E78" s="142"/>
      <c r="F78" s="142"/>
      <c r="G78" s="142"/>
      <c r="H78" s="142"/>
      <c r="I78" s="145"/>
      <c r="J78" s="145"/>
      <c r="K78" s="145"/>
      <c r="L78" s="145"/>
      <c r="M78" s="68"/>
      <c r="N78" s="142"/>
      <c r="O78" s="142"/>
      <c r="P78" s="142"/>
      <c r="Q78" s="142"/>
      <c r="R78" s="148"/>
      <c r="S78" s="148"/>
      <c r="T78" s="148"/>
      <c r="U78" s="148"/>
      <c r="V78" s="68"/>
      <c r="W78" s="69"/>
      <c r="X78" s="68"/>
      <c r="Y78" s="68"/>
      <c r="Z78" s="68"/>
      <c r="AA78" s="68"/>
      <c r="AB78" s="68"/>
      <c r="AC78" s="68"/>
      <c r="AD78" s="68"/>
      <c r="AE78" s="70"/>
    </row>
    <row r="79" spans="1:31" ht="6" customHeight="1" x14ac:dyDescent="0.25">
      <c r="A79" s="43" t="e">
        <f>IF($AF$13=Спр!$A$87,Ярлык!B79,IF(VLOOKUP($AF$4,Заявка!$D$17:$AH$29,Заявка!$AB$16,FALSE)&lt;Ярлык!C79,"",Ярлык!$AF$4))</f>
        <v>#N/A</v>
      </c>
      <c r="B79" s="34" t="e">
        <f>VLOOKUP(C79,Заявка!$A$17:$AH$29,Заявка!$D$16+Заявка!$A$16,TRUE)</f>
        <v>#N/A</v>
      </c>
      <c r="C79" s="36">
        <f t="shared" si="4"/>
        <v>5</v>
      </c>
      <c r="D79" s="76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8"/>
      <c r="X79" s="77"/>
      <c r="Y79" s="77"/>
      <c r="Z79" s="77"/>
      <c r="AA79" s="77"/>
      <c r="AB79" s="77"/>
      <c r="AC79" s="77"/>
      <c r="AD79" s="77"/>
      <c r="AE79" s="79"/>
    </row>
    <row r="80" spans="1:31" ht="10.5" customHeight="1" thickBot="1" x14ac:dyDescent="0.3">
      <c r="A80" s="43" t="e">
        <f>IF($AF$13=Спр!$A$87,Ярлык!B80,IF(VLOOKUP($AF$4,Заявка!$D$17:$AH$29,Заявка!$AB$16,FALSE)&lt;Ярлык!C80,"",Ярлык!$AF$4))</f>
        <v>#N/A</v>
      </c>
      <c r="B80" s="34" t="e">
        <f>VLOOKUP(C80,Заявка!$A$17:$AH$29,Заявка!$D$16+Заявка!$A$16,TRUE)</f>
        <v>#N/A</v>
      </c>
      <c r="C80" s="37">
        <f>C79</f>
        <v>5</v>
      </c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</row>
    <row r="81" spans="1:31" ht="10.5" customHeight="1" x14ac:dyDescent="0.25">
      <c r="A81" s="43" t="e">
        <f>IF($AF$13=Спр!$A$87,Ярлык!B81,IF(VLOOKUP($AF$4,Заявка!$D$17:$AH$29,Заявка!$AB$16,FALSE)&lt;Ярлык!C81,"",Ярлык!$AF$4))</f>
        <v>#N/A</v>
      </c>
      <c r="B81" s="34" t="e">
        <f>VLOOKUP(C81,Заявка!$A$17:$AH$29,Заявка!$D$16+Заявка!$A$16,TRUE)</f>
        <v>#N/A</v>
      </c>
      <c r="C81" s="35">
        <f>C80+1</f>
        <v>6</v>
      </c>
    </row>
    <row r="82" spans="1:31" ht="3.75" customHeight="1" x14ac:dyDescent="0.25">
      <c r="A82" s="43" t="e">
        <f>IF($AF$13=Спр!$A$87,Ярлык!B82,IF(VLOOKUP($AF$4,Заявка!$D$17:$AH$29,Заявка!$AB$16,FALSE)&lt;Ярлык!C82,"",Ярлык!$AF$4))</f>
        <v>#N/A</v>
      </c>
      <c r="B82" s="34" t="e">
        <f>VLOOKUP(C82,Заявка!$A$17:$AH$29,Заявка!$D$16+Заявка!$A$16,TRUE)</f>
        <v>#N/A</v>
      </c>
      <c r="C82" s="36">
        <f>C81</f>
        <v>6</v>
      </c>
      <c r="D82" s="63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5"/>
      <c r="X82" s="64"/>
      <c r="Y82" s="64"/>
      <c r="Z82" s="64"/>
      <c r="AA82" s="64"/>
      <c r="AB82" s="64"/>
      <c r="AC82" s="64"/>
      <c r="AD82" s="64"/>
      <c r="AE82" s="66"/>
    </row>
    <row r="83" spans="1:31" ht="18.75" customHeight="1" x14ac:dyDescent="0.25">
      <c r="A83" s="43" t="e">
        <f>IF($AF$13=Спр!$A$87,Ярлык!B83,IF(VLOOKUP($AF$4,Заявка!$D$17:$AH$29,Заявка!$AB$16,FALSE)&lt;Ярлык!C83,"",Ярлык!$AF$4))</f>
        <v>#N/A</v>
      </c>
      <c r="B83" s="34" t="e">
        <f>VLOOKUP(C83,Заявка!$A$17:$AH$29,Заявка!$D$16+Заявка!$A$16,TRUE)</f>
        <v>#N/A</v>
      </c>
      <c r="C83" s="36">
        <f t="shared" ref="C83:C95" si="5">C82</f>
        <v>6</v>
      </c>
      <c r="D83" s="67"/>
      <c r="E83" s="98" t="s">
        <v>83</v>
      </c>
      <c r="F83" s="98"/>
      <c r="G83" s="98"/>
      <c r="H83" s="98"/>
      <c r="I83" s="98"/>
      <c r="J83" s="99" t="e">
        <f>VLOOKUP($A82,Заявка!$D$17:$AH$29,Заявка!$H$16,FALSE)</f>
        <v>#N/A</v>
      </c>
      <c r="K83" s="100"/>
      <c r="L83" s="100"/>
      <c r="M83" s="100"/>
      <c r="N83" s="100"/>
      <c r="O83" s="100"/>
      <c r="P83" s="100"/>
      <c r="Q83" s="100"/>
      <c r="R83" s="100"/>
      <c r="S83" s="101"/>
      <c r="T83" s="68"/>
      <c r="U83" s="68"/>
      <c r="V83" s="68"/>
      <c r="W83" s="69"/>
      <c r="X83" s="102" t="s">
        <v>76</v>
      </c>
      <c r="Y83" s="103"/>
      <c r="Z83" s="103"/>
      <c r="AA83" s="104"/>
      <c r="AB83" s="105" t="s">
        <v>61</v>
      </c>
      <c r="AC83" s="106"/>
      <c r="AD83" s="107"/>
      <c r="AE83" s="70"/>
    </row>
    <row r="84" spans="1:31" ht="3" customHeight="1" x14ac:dyDescent="0.25">
      <c r="A84" s="43" t="e">
        <f>IF($AF$13=Спр!$A$87,Ярлык!B84,IF(VLOOKUP($AF$4,Заявка!$D$17:$AH$29,Заявка!$AB$16,FALSE)&lt;Ярлык!C84,"",Ярлык!$AF$4))</f>
        <v>#N/A</v>
      </c>
      <c r="B84" s="34" t="e">
        <f>VLOOKUP(C84,Заявка!$A$17:$AH$29,Заявка!$D$16+Заявка!$A$16,TRUE)</f>
        <v>#N/A</v>
      </c>
      <c r="C84" s="36">
        <f t="shared" si="5"/>
        <v>6</v>
      </c>
      <c r="D84" s="67"/>
      <c r="E84" s="71"/>
      <c r="F84" s="71"/>
      <c r="G84" s="71"/>
      <c r="H84" s="71"/>
      <c r="I84" s="71"/>
      <c r="J84" s="72"/>
      <c r="K84" s="72"/>
      <c r="L84" s="72"/>
      <c r="M84" s="72"/>
      <c r="N84" s="72"/>
      <c r="O84" s="72"/>
      <c r="P84" s="72"/>
      <c r="Q84" s="68"/>
      <c r="R84" s="73"/>
      <c r="S84" s="73"/>
      <c r="T84" s="73"/>
      <c r="U84" s="73"/>
      <c r="V84" s="74"/>
      <c r="W84" s="75"/>
      <c r="X84" s="74"/>
      <c r="Y84" s="74"/>
      <c r="Z84" s="74"/>
      <c r="AA84" s="74"/>
      <c r="AB84" s="74"/>
      <c r="AC84" s="74"/>
      <c r="AD84" s="74"/>
      <c r="AE84" s="70"/>
    </row>
    <row r="85" spans="1:31" ht="1.5" customHeight="1" x14ac:dyDescent="0.25">
      <c r="A85" s="43" t="e">
        <f>IF($AF$13=Спр!$A$87,Ярлык!B85,IF(VLOOKUP($AF$4,Заявка!$D$17:$AH$29,Заявка!$AB$16,FALSE)&lt;Ярлык!C85,"",Ярлык!$AF$4))</f>
        <v>#N/A</v>
      </c>
      <c r="B85" s="34" t="e">
        <f>VLOOKUP(C85,Заявка!$A$17:$AH$29,Заявка!$D$16+Заявка!$A$16,TRUE)</f>
        <v>#N/A</v>
      </c>
      <c r="C85" s="36">
        <f t="shared" si="5"/>
        <v>6</v>
      </c>
      <c r="D85" s="67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9"/>
      <c r="X85" s="68"/>
      <c r="Y85" s="68"/>
      <c r="Z85" s="68"/>
      <c r="AA85" s="68"/>
      <c r="AB85" s="68"/>
      <c r="AC85" s="68"/>
      <c r="AD85" s="68"/>
      <c r="AE85" s="70"/>
    </row>
    <row r="86" spans="1:31" ht="12" customHeight="1" x14ac:dyDescent="0.25">
      <c r="A86" s="43" t="e">
        <f>IF($AF$13=Спр!$A$87,Ярлык!B86,IF(VLOOKUP($AF$4,Заявка!$D$17:$AH$29,Заявка!$AB$16,FALSE)&lt;Ярлык!C86,"",Ярлык!$AF$4))</f>
        <v>#N/A</v>
      </c>
      <c r="B86" s="34" t="e">
        <f>VLOOKUP(C86,Заявка!$A$17:$AH$29,Заявка!$D$16+Заявка!$A$16,TRUE)</f>
        <v>#N/A</v>
      </c>
      <c r="C86" s="36">
        <f t="shared" si="5"/>
        <v>6</v>
      </c>
      <c r="D86" s="67"/>
      <c r="E86" s="108" t="s">
        <v>82</v>
      </c>
      <c r="F86" s="108"/>
      <c r="G86" s="108"/>
      <c r="H86" s="108"/>
      <c r="I86" s="108"/>
      <c r="J86" s="111" t="e">
        <f>VLOOKUP($A85,Заявка!$D$17:$AH$29,Заявка!$O$16,FALSE)</f>
        <v>#N/A</v>
      </c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68"/>
      <c r="W86" s="69"/>
      <c r="X86" s="114" t="s">
        <v>77</v>
      </c>
      <c r="Y86" s="114"/>
      <c r="Z86" s="114"/>
      <c r="AA86" s="114"/>
      <c r="AB86" s="114"/>
      <c r="AC86" s="114"/>
      <c r="AD86" s="114"/>
      <c r="AE86" s="70"/>
    </row>
    <row r="87" spans="1:31" ht="3" customHeight="1" x14ac:dyDescent="0.25">
      <c r="A87" s="43" t="e">
        <f>IF($AF$13=Спр!$A$87,Ярлык!B87,IF(VLOOKUP($AF$4,Заявка!$D$17:$AH$29,Заявка!$AB$16,FALSE)&lt;Ярлык!C87,"",Ярлык!$AF$4))</f>
        <v>#N/A</v>
      </c>
      <c r="B87" s="34" t="e">
        <f>VLOOKUP(C87,Заявка!$A$17:$AH$29,Заявка!$D$16+Заявка!$A$16,TRUE)</f>
        <v>#N/A</v>
      </c>
      <c r="C87" s="36">
        <f t="shared" si="5"/>
        <v>6</v>
      </c>
      <c r="D87" s="67"/>
      <c r="E87" s="109"/>
      <c r="F87" s="109"/>
      <c r="G87" s="109"/>
      <c r="H87" s="109"/>
      <c r="I87" s="109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68"/>
      <c r="W87" s="69"/>
      <c r="X87" s="68"/>
      <c r="Y87" s="68"/>
      <c r="Z87" s="68"/>
      <c r="AA87" s="68"/>
      <c r="AB87" s="68"/>
      <c r="AC87" s="68"/>
      <c r="AD87" s="68"/>
      <c r="AE87" s="70"/>
    </row>
    <row r="88" spans="1:31" ht="15" customHeight="1" x14ac:dyDescent="0.25">
      <c r="A88" s="43" t="e">
        <f>IF($AF$13=Спр!$A$87,Ярлык!B88,IF(VLOOKUP($AF$4,Заявка!$D$17:$AH$29,Заявка!$AB$16,FALSE)&lt;Ярлык!C88,"",Ярлык!$AF$4))</f>
        <v>#N/A</v>
      </c>
      <c r="B88" s="34" t="e">
        <f>VLOOKUP(C88,Заявка!$A$17:$AH$29,Заявка!$D$16+Заявка!$A$16,TRUE)</f>
        <v>#N/A</v>
      </c>
      <c r="C88" s="36">
        <f t="shared" si="5"/>
        <v>6</v>
      </c>
      <c r="D88" s="67"/>
      <c r="E88" s="110"/>
      <c r="F88" s="110"/>
      <c r="G88" s="110"/>
      <c r="H88" s="110"/>
      <c r="I88" s="110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68"/>
      <c r="W88" s="69"/>
      <c r="X88" s="115" t="str">
        <f>Заявка!$L$10</f>
        <v>ООО "Довольный клиент"</v>
      </c>
      <c r="Y88" s="116"/>
      <c r="Z88" s="116"/>
      <c r="AA88" s="116"/>
      <c r="AB88" s="116"/>
      <c r="AC88" s="116"/>
      <c r="AD88" s="117"/>
      <c r="AE88" s="70"/>
    </row>
    <row r="89" spans="1:31" ht="12.75" customHeight="1" x14ac:dyDescent="0.25">
      <c r="A89" s="43" t="e">
        <f>IF($AF$13=Спр!$A$87,Ярлык!B89,IF(VLOOKUP($AF$4,Заявка!$D$17:$AH$29,Заявка!$AB$16,FALSE)&lt;Ярлык!C89,"",Ярлык!$AF$4))</f>
        <v>#N/A</v>
      </c>
      <c r="B89" s="34" t="e">
        <f>VLOOKUP(C89,Заявка!$A$17:$AH$29,Заявка!$D$16+Заявка!$A$16,TRUE)</f>
        <v>#N/A</v>
      </c>
      <c r="C89" s="36">
        <f t="shared" si="5"/>
        <v>6</v>
      </c>
      <c r="D89" s="67"/>
      <c r="E89" s="118" t="s">
        <v>78</v>
      </c>
      <c r="F89" s="119"/>
      <c r="G89" s="119"/>
      <c r="H89" s="119"/>
      <c r="I89" s="120"/>
      <c r="J89" s="124" t="e">
        <f>VLOOKUP($A89,Заявка!$D$17:$AH$29,Заявка!$E$16,FALSE)</f>
        <v>#N/A</v>
      </c>
      <c r="K89" s="124"/>
      <c r="L89" s="124"/>
      <c r="M89" s="124"/>
      <c r="N89" s="124"/>
      <c r="O89" s="126" t="e">
        <f>VLOOKUP($A89,Заявка!$D$17:$AH$29,Заявка!$J$16,FALSE)</f>
        <v>#N/A</v>
      </c>
      <c r="P89" s="127"/>
      <c r="Q89" s="127"/>
      <c r="R89" s="127"/>
      <c r="S89" s="127"/>
      <c r="T89" s="127"/>
      <c r="U89" s="128"/>
      <c r="V89" s="68"/>
      <c r="W89" s="69"/>
      <c r="X89" s="132" t="str">
        <f>Заявка!$L$9</f>
        <v>Москва</v>
      </c>
      <c r="Y89" s="133"/>
      <c r="Z89" s="133"/>
      <c r="AA89" s="133"/>
      <c r="AB89" s="133"/>
      <c r="AC89" s="133"/>
      <c r="AD89" s="134"/>
      <c r="AE89" s="70"/>
    </row>
    <row r="90" spans="1:31" ht="7.5" customHeight="1" x14ac:dyDescent="0.25">
      <c r="A90" s="43" t="e">
        <f>IF($AF$13=Спр!$A$87,Ярлык!B90,IF(VLOOKUP($AF$4,Заявка!$D$17:$AH$29,Заявка!$AB$16,FALSE)&lt;Ярлык!C90,"",Ярлык!$AF$4))</f>
        <v>#N/A</v>
      </c>
      <c r="B90" s="34" t="e">
        <f>VLOOKUP(C90,Заявка!$A$17:$AH$29,Заявка!$D$16+Заявка!$A$16,TRUE)</f>
        <v>#N/A</v>
      </c>
      <c r="C90" s="36">
        <f t="shared" si="5"/>
        <v>6</v>
      </c>
      <c r="D90" s="67"/>
      <c r="E90" s="121"/>
      <c r="F90" s="122"/>
      <c r="G90" s="122"/>
      <c r="H90" s="122"/>
      <c r="I90" s="123"/>
      <c r="J90" s="125"/>
      <c r="K90" s="125"/>
      <c r="L90" s="125"/>
      <c r="M90" s="125"/>
      <c r="N90" s="125"/>
      <c r="O90" s="129"/>
      <c r="P90" s="130"/>
      <c r="Q90" s="130"/>
      <c r="R90" s="130"/>
      <c r="S90" s="130"/>
      <c r="T90" s="130"/>
      <c r="U90" s="131"/>
      <c r="V90" s="68"/>
      <c r="W90" s="69"/>
      <c r="X90" s="135"/>
      <c r="Y90" s="136"/>
      <c r="Z90" s="136"/>
      <c r="AA90" s="136"/>
      <c r="AB90" s="136"/>
      <c r="AC90" s="136"/>
      <c r="AD90" s="137"/>
      <c r="AE90" s="70"/>
    </row>
    <row r="91" spans="1:31" ht="13.5" customHeight="1" x14ac:dyDescent="0.25">
      <c r="A91" s="43" t="e">
        <f>IF($AF$13=Спр!$A$87,Ярлык!B91,IF(VLOOKUP($AF$4,Заявка!$D$17:$AH$29,Заявка!$AB$16,FALSE)&lt;Ярлык!C91,"",Ярлык!$AF$4))</f>
        <v>#N/A</v>
      </c>
      <c r="B91" s="34" t="e">
        <f>VLOOKUP(C91,Заявка!$A$17:$AH$29,Заявка!$D$16+Заявка!$A$16,TRUE)</f>
        <v>#N/A</v>
      </c>
      <c r="C91" s="36">
        <f t="shared" si="5"/>
        <v>6</v>
      </c>
      <c r="D91" s="67"/>
      <c r="E91" s="96" t="s">
        <v>79</v>
      </c>
      <c r="F91" s="96"/>
      <c r="G91" s="96"/>
      <c r="H91" s="96"/>
      <c r="I91" s="96"/>
      <c r="J91" s="97" t="e">
        <f>VLOOKUP($A91,Заявка!$D$17:$AH$29,Заявка!$T$16,FALSE)</f>
        <v>#N/A</v>
      </c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68"/>
      <c r="W91" s="69"/>
      <c r="X91" s="135"/>
      <c r="Y91" s="136"/>
      <c r="Z91" s="136"/>
      <c r="AA91" s="136"/>
      <c r="AB91" s="136"/>
      <c r="AC91" s="136"/>
      <c r="AD91" s="137"/>
      <c r="AE91" s="70"/>
    </row>
    <row r="92" spans="1:31" ht="3" customHeight="1" x14ac:dyDescent="0.25">
      <c r="A92" s="43" t="e">
        <f>IF($AF$13=Спр!$A$87,Ярлык!B92,IF(VLOOKUP($AF$4,Заявка!$D$17:$AH$29,Заявка!$AB$16,FALSE)&lt;Ярлык!C92,"",Ярлык!$AF$4))</f>
        <v>#N/A</v>
      </c>
      <c r="B92" s="34" t="e">
        <f>VLOOKUP(C92,Заявка!$A$17:$AH$29,Заявка!$D$16+Заявка!$A$16,TRUE)</f>
        <v>#N/A</v>
      </c>
      <c r="C92" s="36">
        <f t="shared" si="5"/>
        <v>6</v>
      </c>
      <c r="D92" s="67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9"/>
      <c r="X92" s="135" t="str">
        <f>Заявка!$L$11</f>
        <v>89991112223 Удальцов Вячеслав</v>
      </c>
      <c r="Y92" s="136"/>
      <c r="Z92" s="136"/>
      <c r="AA92" s="136"/>
      <c r="AB92" s="136"/>
      <c r="AC92" s="136"/>
      <c r="AD92" s="137"/>
      <c r="AE92" s="70"/>
    </row>
    <row r="93" spans="1:31" ht="15" customHeight="1" x14ac:dyDescent="0.25">
      <c r="A93" s="43" t="e">
        <f>IF($AF$13=Спр!$A$87,Ярлык!B93,IF(VLOOKUP($AF$4,Заявка!$D$17:$AH$29,Заявка!$AB$16,FALSE)&lt;Ярлык!C93,"",Ярлык!$AF$4))</f>
        <v>#N/A</v>
      </c>
      <c r="B93" s="34" t="e">
        <f>VLOOKUP(C93,Заявка!$A$17:$AH$29,Заявка!$D$16+Заявка!$A$16,TRUE)</f>
        <v>#N/A</v>
      </c>
      <c r="C93" s="36">
        <f t="shared" si="5"/>
        <v>6</v>
      </c>
      <c r="D93" s="67"/>
      <c r="E93" s="141" t="s">
        <v>80</v>
      </c>
      <c r="F93" s="141"/>
      <c r="G93" s="141"/>
      <c r="H93" s="141"/>
      <c r="I93" s="143">
        <f ca="1">TODAY()</f>
        <v>46093</v>
      </c>
      <c r="J93" s="144"/>
      <c r="K93" s="144"/>
      <c r="L93" s="144"/>
      <c r="M93" s="68"/>
      <c r="N93" s="141" t="s">
        <v>81</v>
      </c>
      <c r="O93" s="141"/>
      <c r="P93" s="141"/>
      <c r="Q93" s="141"/>
      <c r="R93" s="146"/>
      <c r="S93" s="147"/>
      <c r="T93" s="147"/>
      <c r="U93" s="147"/>
      <c r="V93" s="68"/>
      <c r="W93" s="69"/>
      <c r="X93" s="138"/>
      <c r="Y93" s="139"/>
      <c r="Z93" s="139"/>
      <c r="AA93" s="139"/>
      <c r="AB93" s="139"/>
      <c r="AC93" s="139"/>
      <c r="AD93" s="140"/>
      <c r="AE93" s="70"/>
    </row>
    <row r="94" spans="1:31" ht="6" customHeight="1" x14ac:dyDescent="0.25">
      <c r="A94" s="43" t="e">
        <f>IF($AF$13=Спр!$A$87,Ярлык!B94,IF(VLOOKUP($AF$4,Заявка!$D$17:$AH$29,Заявка!$AB$16,FALSE)&lt;Ярлык!C94,"",Ярлык!$AF$4))</f>
        <v>#N/A</v>
      </c>
      <c r="B94" s="34" t="e">
        <f>VLOOKUP(C94,Заявка!$A$17:$AH$29,Заявка!$D$16+Заявка!$A$16,TRUE)</f>
        <v>#N/A</v>
      </c>
      <c r="C94" s="36">
        <f t="shared" si="5"/>
        <v>6</v>
      </c>
      <c r="D94" s="67"/>
      <c r="E94" s="142"/>
      <c r="F94" s="142"/>
      <c r="G94" s="142"/>
      <c r="H94" s="142"/>
      <c r="I94" s="145"/>
      <c r="J94" s="145"/>
      <c r="K94" s="145"/>
      <c r="L94" s="145"/>
      <c r="M94" s="68"/>
      <c r="N94" s="142"/>
      <c r="O94" s="142"/>
      <c r="P94" s="142"/>
      <c r="Q94" s="142"/>
      <c r="R94" s="148"/>
      <c r="S94" s="148"/>
      <c r="T94" s="148"/>
      <c r="U94" s="148"/>
      <c r="V94" s="68"/>
      <c r="W94" s="69"/>
      <c r="X94" s="68"/>
      <c r="Y94" s="68"/>
      <c r="Z94" s="68"/>
      <c r="AA94" s="68"/>
      <c r="AB94" s="68"/>
      <c r="AC94" s="68"/>
      <c r="AD94" s="68"/>
      <c r="AE94" s="70"/>
    </row>
    <row r="95" spans="1:31" ht="6" customHeight="1" x14ac:dyDescent="0.25">
      <c r="A95" s="43" t="e">
        <f>IF($AF$13=Спр!$A$87,Ярлык!B95,IF(VLOOKUP($AF$4,Заявка!$D$17:$AH$29,Заявка!$AB$16,FALSE)&lt;Ярлык!C95,"",Ярлык!$AF$4))</f>
        <v>#N/A</v>
      </c>
      <c r="B95" s="34" t="e">
        <f>VLOOKUP(C95,Заявка!$A$17:$AH$29,Заявка!$D$16+Заявка!$A$16,TRUE)</f>
        <v>#N/A</v>
      </c>
      <c r="C95" s="37">
        <f t="shared" si="5"/>
        <v>6</v>
      </c>
      <c r="D95" s="76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8"/>
      <c r="X95" s="77"/>
      <c r="Y95" s="77"/>
      <c r="Z95" s="77"/>
      <c r="AA95" s="77"/>
      <c r="AB95" s="77"/>
      <c r="AC95" s="77"/>
      <c r="AD95" s="77"/>
      <c r="AE95" s="79"/>
    </row>
    <row r="96" spans="1:31" ht="10.5" customHeight="1" thickBot="1" x14ac:dyDescent="0.3">
      <c r="A96" s="43" t="e">
        <f>IF($AF$13=Спр!$A$87,Ярлык!B96,IF(VLOOKUP($AF$4,Заявка!$D$17:$AH$29,Заявка!$AB$16,FALSE)&lt;Ярлык!C96,"",Ярлык!$AF$4))</f>
        <v>#N/A</v>
      </c>
      <c r="B96" s="34" t="e">
        <f>VLOOKUP(C96,Заявка!$A$17:$AH$29,Заявка!$D$16+Заявка!$A$16,TRUE)</f>
        <v>#N/A</v>
      </c>
      <c r="C96" s="37">
        <f>C95</f>
        <v>6</v>
      </c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</row>
    <row r="97" spans="1:31" ht="10.5" customHeight="1" x14ac:dyDescent="0.25">
      <c r="A97" s="43" t="e">
        <f>IF($AF$13=Спр!$A$87,Ярлык!B97,IF(VLOOKUP($AF$4,Заявка!$D$17:$AH$29,Заявка!$AB$16,FALSE)&lt;Ярлык!C97,"",Ярлык!$AF$4))</f>
        <v>#N/A</v>
      </c>
      <c r="B97" s="34" t="e">
        <f>VLOOKUP(C97,Заявка!$A$17:$AH$29,Заявка!$D$16+Заявка!$A$16,TRUE)</f>
        <v>#N/A</v>
      </c>
      <c r="C97" s="35">
        <f>C96+1</f>
        <v>7</v>
      </c>
    </row>
    <row r="98" spans="1:31" ht="3.75" customHeight="1" x14ac:dyDescent="0.25">
      <c r="A98" s="43" t="e">
        <f>IF($AF$13=Спр!$A$87,Ярлык!B98,IF(VLOOKUP($AF$4,Заявка!$D$17:$AH$29,Заявка!$AB$16,FALSE)&lt;Ярлык!C98,"",Ярлык!$AF$4))</f>
        <v>#N/A</v>
      </c>
      <c r="B98" s="34" t="e">
        <f>VLOOKUP(C98,Заявка!$A$17:$AH$29,Заявка!$D$16+Заявка!$A$16,TRUE)</f>
        <v>#N/A</v>
      </c>
      <c r="C98" s="36">
        <f>C97</f>
        <v>7</v>
      </c>
      <c r="D98" s="63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5"/>
      <c r="X98" s="64"/>
      <c r="Y98" s="64"/>
      <c r="Z98" s="64"/>
      <c r="AA98" s="64"/>
      <c r="AB98" s="64"/>
      <c r="AC98" s="64"/>
      <c r="AD98" s="64"/>
      <c r="AE98" s="66"/>
    </row>
    <row r="99" spans="1:31" ht="18.75" customHeight="1" x14ac:dyDescent="0.25">
      <c r="A99" s="43" t="e">
        <f>IF($AF$13=Спр!$A$87,Ярлык!B99,IF(VLOOKUP($AF$4,Заявка!$D$17:$AH$29,Заявка!$AB$16,FALSE)&lt;Ярлык!C99,"",Ярлык!$AF$4))</f>
        <v>#N/A</v>
      </c>
      <c r="B99" s="34" t="e">
        <f>VLOOKUP(C99,Заявка!$A$17:$AH$29,Заявка!$D$16+Заявка!$A$16,TRUE)</f>
        <v>#N/A</v>
      </c>
      <c r="C99" s="36">
        <f t="shared" ref="C99:C111" si="6">C98</f>
        <v>7</v>
      </c>
      <c r="D99" s="67"/>
      <c r="E99" s="98" t="s">
        <v>83</v>
      </c>
      <c r="F99" s="98"/>
      <c r="G99" s="98"/>
      <c r="H99" s="98"/>
      <c r="I99" s="98"/>
      <c r="J99" s="99" t="e">
        <f>VLOOKUP($A98,Заявка!$D$17:$AH$29,Заявка!$H$16,FALSE)</f>
        <v>#N/A</v>
      </c>
      <c r="K99" s="100"/>
      <c r="L99" s="100"/>
      <c r="M99" s="100"/>
      <c r="N99" s="100"/>
      <c r="O99" s="100"/>
      <c r="P99" s="100"/>
      <c r="Q99" s="100"/>
      <c r="R99" s="100"/>
      <c r="S99" s="101"/>
      <c r="T99" s="68"/>
      <c r="U99" s="68"/>
      <c r="V99" s="68"/>
      <c r="W99" s="69"/>
      <c r="X99" s="102" t="s">
        <v>76</v>
      </c>
      <c r="Y99" s="103"/>
      <c r="Z99" s="103"/>
      <c r="AA99" s="104"/>
      <c r="AB99" s="105" t="s">
        <v>61</v>
      </c>
      <c r="AC99" s="106"/>
      <c r="AD99" s="107"/>
      <c r="AE99" s="70"/>
    </row>
    <row r="100" spans="1:31" ht="3" customHeight="1" x14ac:dyDescent="0.25">
      <c r="A100" s="43" t="e">
        <f>IF($AF$13=Спр!$A$87,Ярлык!B100,IF(VLOOKUP($AF$4,Заявка!$D$17:$AH$29,Заявка!$AB$16,FALSE)&lt;Ярлык!C100,"",Ярлык!$AF$4))</f>
        <v>#N/A</v>
      </c>
      <c r="B100" s="34" t="e">
        <f>VLOOKUP(C100,Заявка!$A$17:$AH$29,Заявка!$D$16+Заявка!$A$16,TRUE)</f>
        <v>#N/A</v>
      </c>
      <c r="C100" s="36">
        <f t="shared" si="6"/>
        <v>7</v>
      </c>
      <c r="D100" s="67"/>
      <c r="E100" s="71"/>
      <c r="F100" s="71"/>
      <c r="G100" s="71"/>
      <c r="H100" s="71"/>
      <c r="I100" s="71"/>
      <c r="J100" s="72"/>
      <c r="K100" s="72"/>
      <c r="L100" s="72"/>
      <c r="M100" s="72"/>
      <c r="N100" s="72"/>
      <c r="O100" s="72"/>
      <c r="P100" s="72"/>
      <c r="Q100" s="68"/>
      <c r="R100" s="73"/>
      <c r="S100" s="73"/>
      <c r="T100" s="73"/>
      <c r="U100" s="73"/>
      <c r="V100" s="74"/>
      <c r="W100" s="75"/>
      <c r="X100" s="74"/>
      <c r="Y100" s="74"/>
      <c r="Z100" s="74"/>
      <c r="AA100" s="74"/>
      <c r="AB100" s="74"/>
      <c r="AC100" s="74"/>
      <c r="AD100" s="74"/>
      <c r="AE100" s="70"/>
    </row>
    <row r="101" spans="1:31" ht="1.5" customHeight="1" x14ac:dyDescent="0.25">
      <c r="A101" s="43" t="e">
        <f>IF($AF$13=Спр!$A$87,Ярлык!B101,IF(VLOOKUP($AF$4,Заявка!$D$17:$AH$29,Заявка!$AB$16,FALSE)&lt;Ярлык!C101,"",Ярлык!$AF$4))</f>
        <v>#N/A</v>
      </c>
      <c r="B101" s="34" t="e">
        <f>VLOOKUP(C101,Заявка!$A$17:$AH$29,Заявка!$D$16+Заявка!$A$16,TRUE)</f>
        <v>#N/A</v>
      </c>
      <c r="C101" s="36">
        <f t="shared" si="6"/>
        <v>7</v>
      </c>
      <c r="D101" s="67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9"/>
      <c r="X101" s="68"/>
      <c r="Y101" s="68"/>
      <c r="Z101" s="68"/>
      <c r="AA101" s="68"/>
      <c r="AB101" s="68"/>
      <c r="AC101" s="68"/>
      <c r="AD101" s="68"/>
      <c r="AE101" s="70"/>
    </row>
    <row r="102" spans="1:31" ht="12" customHeight="1" x14ac:dyDescent="0.25">
      <c r="A102" s="43" t="e">
        <f>IF($AF$13=Спр!$A$87,Ярлык!B102,IF(VLOOKUP($AF$4,Заявка!$D$17:$AH$29,Заявка!$AB$16,FALSE)&lt;Ярлык!C102,"",Ярлык!$AF$4))</f>
        <v>#N/A</v>
      </c>
      <c r="B102" s="34" t="e">
        <f>VLOOKUP(C102,Заявка!$A$17:$AH$29,Заявка!$D$16+Заявка!$A$16,TRUE)</f>
        <v>#N/A</v>
      </c>
      <c r="C102" s="36">
        <f t="shared" si="6"/>
        <v>7</v>
      </c>
      <c r="D102" s="67"/>
      <c r="E102" s="108" t="s">
        <v>82</v>
      </c>
      <c r="F102" s="108"/>
      <c r="G102" s="108"/>
      <c r="H102" s="108"/>
      <c r="I102" s="108"/>
      <c r="J102" s="111" t="e">
        <f>VLOOKUP($A101,Заявка!$D$17:$AH$29,Заявка!$O$16,FALSE)</f>
        <v>#N/A</v>
      </c>
      <c r="K102" s="111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  <c r="V102" s="68"/>
      <c r="W102" s="69"/>
      <c r="X102" s="114" t="s">
        <v>77</v>
      </c>
      <c r="Y102" s="114"/>
      <c r="Z102" s="114"/>
      <c r="AA102" s="114"/>
      <c r="AB102" s="114"/>
      <c r="AC102" s="114"/>
      <c r="AD102" s="114"/>
      <c r="AE102" s="70"/>
    </row>
    <row r="103" spans="1:31" ht="3" customHeight="1" x14ac:dyDescent="0.25">
      <c r="A103" s="43" t="e">
        <f>IF($AF$13=Спр!$A$87,Ярлык!B103,IF(VLOOKUP($AF$4,Заявка!$D$17:$AH$29,Заявка!$AB$16,FALSE)&lt;Ярлык!C103,"",Ярлык!$AF$4))</f>
        <v>#N/A</v>
      </c>
      <c r="B103" s="34" t="e">
        <f>VLOOKUP(C103,Заявка!$A$17:$AH$29,Заявка!$D$16+Заявка!$A$16,TRUE)</f>
        <v>#N/A</v>
      </c>
      <c r="C103" s="36">
        <f t="shared" si="6"/>
        <v>7</v>
      </c>
      <c r="D103" s="67"/>
      <c r="E103" s="109"/>
      <c r="F103" s="109"/>
      <c r="G103" s="109"/>
      <c r="H103" s="109"/>
      <c r="I103" s="109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68"/>
      <c r="W103" s="69"/>
      <c r="X103" s="68"/>
      <c r="Y103" s="68"/>
      <c r="Z103" s="68"/>
      <c r="AA103" s="68"/>
      <c r="AB103" s="68"/>
      <c r="AC103" s="68"/>
      <c r="AD103" s="68"/>
      <c r="AE103" s="70"/>
    </row>
    <row r="104" spans="1:31" ht="15" customHeight="1" x14ac:dyDescent="0.25">
      <c r="A104" s="43" t="e">
        <f>IF($AF$13=Спр!$A$87,Ярлык!B104,IF(VLOOKUP($AF$4,Заявка!$D$17:$AH$29,Заявка!$AB$16,FALSE)&lt;Ярлык!C104,"",Ярлык!$AF$4))</f>
        <v>#N/A</v>
      </c>
      <c r="B104" s="34" t="e">
        <f>VLOOKUP(C104,Заявка!$A$17:$AH$29,Заявка!$D$16+Заявка!$A$16,TRUE)</f>
        <v>#N/A</v>
      </c>
      <c r="C104" s="36">
        <f t="shared" si="6"/>
        <v>7</v>
      </c>
      <c r="D104" s="67"/>
      <c r="E104" s="110"/>
      <c r="F104" s="110"/>
      <c r="G104" s="110"/>
      <c r="H104" s="110"/>
      <c r="I104" s="110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68"/>
      <c r="W104" s="69"/>
      <c r="X104" s="115" t="str">
        <f>Заявка!$L$10</f>
        <v>ООО "Довольный клиент"</v>
      </c>
      <c r="Y104" s="116"/>
      <c r="Z104" s="116"/>
      <c r="AA104" s="116"/>
      <c r="AB104" s="116"/>
      <c r="AC104" s="116"/>
      <c r="AD104" s="117"/>
      <c r="AE104" s="70"/>
    </row>
    <row r="105" spans="1:31" ht="12.75" customHeight="1" x14ac:dyDescent="0.25">
      <c r="A105" s="43" t="e">
        <f>IF($AF$13=Спр!$A$87,Ярлык!B105,IF(VLOOKUP($AF$4,Заявка!$D$17:$AH$29,Заявка!$AB$16,FALSE)&lt;Ярлык!C105,"",Ярлык!$AF$4))</f>
        <v>#N/A</v>
      </c>
      <c r="B105" s="34" t="e">
        <f>VLOOKUP(C105,Заявка!$A$17:$AH$29,Заявка!$D$16+Заявка!$A$16,TRUE)</f>
        <v>#N/A</v>
      </c>
      <c r="C105" s="36">
        <f t="shared" si="6"/>
        <v>7</v>
      </c>
      <c r="D105" s="67"/>
      <c r="E105" s="118" t="s">
        <v>78</v>
      </c>
      <c r="F105" s="119"/>
      <c r="G105" s="119"/>
      <c r="H105" s="119"/>
      <c r="I105" s="120"/>
      <c r="J105" s="124" t="e">
        <f>VLOOKUP($A105,Заявка!$D$17:$AH$29,Заявка!$E$16,FALSE)</f>
        <v>#N/A</v>
      </c>
      <c r="K105" s="124"/>
      <c r="L105" s="124"/>
      <c r="M105" s="124"/>
      <c r="N105" s="124"/>
      <c r="O105" s="126" t="e">
        <f>VLOOKUP($A105,Заявка!$D$17:$AH$29,Заявка!$J$16,FALSE)</f>
        <v>#N/A</v>
      </c>
      <c r="P105" s="127"/>
      <c r="Q105" s="127"/>
      <c r="R105" s="127"/>
      <c r="S105" s="127"/>
      <c r="T105" s="127"/>
      <c r="U105" s="128"/>
      <c r="V105" s="68"/>
      <c r="W105" s="69"/>
      <c r="X105" s="132" t="str">
        <f>Заявка!$L$9</f>
        <v>Москва</v>
      </c>
      <c r="Y105" s="133"/>
      <c r="Z105" s="133"/>
      <c r="AA105" s="133"/>
      <c r="AB105" s="133"/>
      <c r="AC105" s="133"/>
      <c r="AD105" s="134"/>
      <c r="AE105" s="70"/>
    </row>
    <row r="106" spans="1:31" ht="7.5" customHeight="1" x14ac:dyDescent="0.25">
      <c r="A106" s="43" t="e">
        <f>IF($AF$13=Спр!$A$87,Ярлык!B106,IF(VLOOKUP($AF$4,Заявка!$D$17:$AH$29,Заявка!$AB$16,FALSE)&lt;Ярлык!C106,"",Ярлык!$AF$4))</f>
        <v>#N/A</v>
      </c>
      <c r="B106" s="34" t="e">
        <f>VLOOKUP(C106,Заявка!$A$17:$AH$29,Заявка!$D$16+Заявка!$A$16,TRUE)</f>
        <v>#N/A</v>
      </c>
      <c r="C106" s="36">
        <f t="shared" si="6"/>
        <v>7</v>
      </c>
      <c r="D106" s="67"/>
      <c r="E106" s="121"/>
      <c r="F106" s="122"/>
      <c r="G106" s="122"/>
      <c r="H106" s="122"/>
      <c r="I106" s="123"/>
      <c r="J106" s="125"/>
      <c r="K106" s="125"/>
      <c r="L106" s="125"/>
      <c r="M106" s="125"/>
      <c r="N106" s="125"/>
      <c r="O106" s="129"/>
      <c r="P106" s="130"/>
      <c r="Q106" s="130"/>
      <c r="R106" s="130"/>
      <c r="S106" s="130"/>
      <c r="T106" s="130"/>
      <c r="U106" s="131"/>
      <c r="V106" s="68"/>
      <c r="W106" s="69"/>
      <c r="X106" s="135"/>
      <c r="Y106" s="136"/>
      <c r="Z106" s="136"/>
      <c r="AA106" s="136"/>
      <c r="AB106" s="136"/>
      <c r="AC106" s="136"/>
      <c r="AD106" s="137"/>
      <c r="AE106" s="70"/>
    </row>
    <row r="107" spans="1:31" ht="13.5" customHeight="1" x14ac:dyDescent="0.25">
      <c r="A107" s="43" t="e">
        <f>IF($AF$13=Спр!$A$87,Ярлык!B107,IF(VLOOKUP($AF$4,Заявка!$D$17:$AH$29,Заявка!$AB$16,FALSE)&lt;Ярлык!C107,"",Ярлык!$AF$4))</f>
        <v>#N/A</v>
      </c>
      <c r="B107" s="34" t="e">
        <f>VLOOKUP(C107,Заявка!$A$17:$AH$29,Заявка!$D$16+Заявка!$A$16,TRUE)</f>
        <v>#N/A</v>
      </c>
      <c r="C107" s="36">
        <f t="shared" si="6"/>
        <v>7</v>
      </c>
      <c r="D107" s="67"/>
      <c r="E107" s="96" t="s">
        <v>79</v>
      </c>
      <c r="F107" s="96"/>
      <c r="G107" s="96"/>
      <c r="H107" s="96"/>
      <c r="I107" s="96"/>
      <c r="J107" s="97" t="e">
        <f>VLOOKUP($A107,Заявка!$D$17:$AH$29,Заявка!$T$16,FALSE)</f>
        <v>#N/A</v>
      </c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68"/>
      <c r="W107" s="69"/>
      <c r="X107" s="135"/>
      <c r="Y107" s="136"/>
      <c r="Z107" s="136"/>
      <c r="AA107" s="136"/>
      <c r="AB107" s="136"/>
      <c r="AC107" s="136"/>
      <c r="AD107" s="137"/>
      <c r="AE107" s="70"/>
    </row>
    <row r="108" spans="1:31" ht="3" customHeight="1" x14ac:dyDescent="0.25">
      <c r="A108" s="43" t="e">
        <f>IF($AF$13=Спр!$A$87,Ярлык!B108,IF(VLOOKUP($AF$4,Заявка!$D$17:$AH$29,Заявка!$AB$16,FALSE)&lt;Ярлык!C108,"",Ярлык!$AF$4))</f>
        <v>#N/A</v>
      </c>
      <c r="B108" s="34" t="e">
        <f>VLOOKUP(C108,Заявка!$A$17:$AH$29,Заявка!$D$16+Заявка!$A$16,TRUE)</f>
        <v>#N/A</v>
      </c>
      <c r="C108" s="36">
        <f t="shared" si="6"/>
        <v>7</v>
      </c>
      <c r="D108" s="67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9"/>
      <c r="X108" s="135" t="str">
        <f>Заявка!$L$11</f>
        <v>89991112223 Удальцов Вячеслав</v>
      </c>
      <c r="Y108" s="136"/>
      <c r="Z108" s="136"/>
      <c r="AA108" s="136"/>
      <c r="AB108" s="136"/>
      <c r="AC108" s="136"/>
      <c r="AD108" s="137"/>
      <c r="AE108" s="70"/>
    </row>
    <row r="109" spans="1:31" ht="15" customHeight="1" x14ac:dyDescent="0.25">
      <c r="A109" s="43" t="e">
        <f>IF($AF$13=Спр!$A$87,Ярлык!B109,IF(VLOOKUP($AF$4,Заявка!$D$17:$AH$29,Заявка!$AB$16,FALSE)&lt;Ярлык!C109,"",Ярлык!$AF$4))</f>
        <v>#N/A</v>
      </c>
      <c r="B109" s="34" t="e">
        <f>VLOOKUP(C109,Заявка!$A$17:$AH$29,Заявка!$D$16+Заявка!$A$16,TRUE)</f>
        <v>#N/A</v>
      </c>
      <c r="C109" s="36">
        <f t="shared" si="6"/>
        <v>7</v>
      </c>
      <c r="D109" s="67"/>
      <c r="E109" s="141" t="s">
        <v>80</v>
      </c>
      <c r="F109" s="141"/>
      <c r="G109" s="141"/>
      <c r="H109" s="141"/>
      <c r="I109" s="143">
        <f ca="1">TODAY()</f>
        <v>46093</v>
      </c>
      <c r="J109" s="144"/>
      <c r="K109" s="144"/>
      <c r="L109" s="144"/>
      <c r="M109" s="68"/>
      <c r="N109" s="141" t="s">
        <v>81</v>
      </c>
      <c r="O109" s="141"/>
      <c r="P109" s="141"/>
      <c r="Q109" s="141"/>
      <c r="R109" s="146"/>
      <c r="S109" s="147"/>
      <c r="T109" s="147"/>
      <c r="U109" s="147"/>
      <c r="V109" s="68"/>
      <c r="W109" s="69"/>
      <c r="X109" s="138"/>
      <c r="Y109" s="139"/>
      <c r="Z109" s="139"/>
      <c r="AA109" s="139"/>
      <c r="AB109" s="139"/>
      <c r="AC109" s="139"/>
      <c r="AD109" s="140"/>
      <c r="AE109" s="70"/>
    </row>
    <row r="110" spans="1:31" ht="6" customHeight="1" x14ac:dyDescent="0.25">
      <c r="A110" s="43" t="e">
        <f>IF($AF$13=Спр!$A$87,Ярлык!B110,IF(VLOOKUP($AF$4,Заявка!$D$17:$AH$29,Заявка!$AB$16,FALSE)&lt;Ярлык!C110,"",Ярлык!$AF$4))</f>
        <v>#N/A</v>
      </c>
      <c r="B110" s="34" t="e">
        <f>VLOOKUP(C110,Заявка!$A$17:$AH$29,Заявка!$D$16+Заявка!$A$16,TRUE)</f>
        <v>#N/A</v>
      </c>
      <c r="C110" s="36">
        <f t="shared" si="6"/>
        <v>7</v>
      </c>
      <c r="D110" s="67"/>
      <c r="E110" s="142"/>
      <c r="F110" s="142"/>
      <c r="G110" s="142"/>
      <c r="H110" s="142"/>
      <c r="I110" s="145"/>
      <c r="J110" s="145"/>
      <c r="K110" s="145"/>
      <c r="L110" s="145"/>
      <c r="M110" s="68"/>
      <c r="N110" s="142"/>
      <c r="O110" s="142"/>
      <c r="P110" s="142"/>
      <c r="Q110" s="142"/>
      <c r="R110" s="148"/>
      <c r="S110" s="148"/>
      <c r="T110" s="148"/>
      <c r="U110" s="148"/>
      <c r="V110" s="68"/>
      <c r="W110" s="69"/>
      <c r="X110" s="68"/>
      <c r="Y110" s="68"/>
      <c r="Z110" s="68"/>
      <c r="AA110" s="68"/>
      <c r="AB110" s="68"/>
      <c r="AC110" s="68"/>
      <c r="AD110" s="68"/>
      <c r="AE110" s="70"/>
    </row>
    <row r="111" spans="1:31" ht="6" customHeight="1" x14ac:dyDescent="0.25">
      <c r="A111" s="43" t="e">
        <f>IF($AF$13=Спр!$A$87,Ярлык!B111,IF(VLOOKUP($AF$4,Заявка!$D$17:$AH$29,Заявка!$AB$16,FALSE)&lt;Ярлык!C111,"",Ярлык!$AF$4))</f>
        <v>#N/A</v>
      </c>
      <c r="B111" s="34" t="e">
        <f>VLOOKUP(C111,Заявка!$A$17:$AH$29,Заявка!$D$16+Заявка!$A$16,TRUE)</f>
        <v>#N/A</v>
      </c>
      <c r="C111" s="37">
        <f t="shared" si="6"/>
        <v>7</v>
      </c>
      <c r="D111" s="76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8"/>
      <c r="X111" s="77"/>
      <c r="Y111" s="77"/>
      <c r="Z111" s="77"/>
      <c r="AA111" s="77"/>
      <c r="AB111" s="77"/>
      <c r="AC111" s="77"/>
      <c r="AD111" s="77"/>
      <c r="AE111" s="79"/>
    </row>
    <row r="112" spans="1:31" ht="10.5" customHeight="1" thickBot="1" x14ac:dyDescent="0.3">
      <c r="A112" s="43" t="e">
        <f>IF($AF$13=Спр!$A$87,Ярлык!B112,IF(VLOOKUP($AF$4,Заявка!$D$17:$AH$29,Заявка!$AB$16,FALSE)&lt;Ярлык!C112,"",Ярлык!$AF$4))</f>
        <v>#N/A</v>
      </c>
      <c r="B112" s="34" t="e">
        <f>VLOOKUP(C112,Заявка!$A$17:$AH$29,Заявка!$D$16+Заявка!$A$16,TRUE)</f>
        <v>#N/A</v>
      </c>
      <c r="C112" s="37">
        <f>C111</f>
        <v>7</v>
      </c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</row>
    <row r="113" spans="1:31" ht="10.5" customHeight="1" x14ac:dyDescent="0.25">
      <c r="A113" s="43" t="e">
        <f>IF($AF$13=Спр!$A$87,Ярлык!B113,IF(VLOOKUP($AF$4,Заявка!$D$17:$AH$29,Заявка!$AB$16,FALSE)&lt;Ярлык!C113,"",Ярлык!$AF$4))</f>
        <v>#N/A</v>
      </c>
      <c r="B113" s="34" t="e">
        <f>VLOOKUP(C113,Заявка!$A$17:$AH$29,Заявка!$D$16+Заявка!$A$16,TRUE)</f>
        <v>#N/A</v>
      </c>
      <c r="C113" s="35">
        <f>C112+1</f>
        <v>8</v>
      </c>
    </row>
    <row r="114" spans="1:31" ht="3.75" customHeight="1" x14ac:dyDescent="0.25">
      <c r="A114" s="43" t="e">
        <f>IF($AF$13=Спр!$A$87,Ярлык!B114,IF(VLOOKUP($AF$4,Заявка!$D$17:$AH$29,Заявка!$AB$16,FALSE)&lt;Ярлык!C114,"",Ярлык!$AF$4))</f>
        <v>#N/A</v>
      </c>
      <c r="B114" s="34" t="e">
        <f>VLOOKUP(C114,Заявка!$A$17:$AH$29,Заявка!$D$16+Заявка!$A$16,TRUE)</f>
        <v>#N/A</v>
      </c>
      <c r="C114" s="36">
        <f>C113</f>
        <v>8</v>
      </c>
      <c r="D114" s="63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5"/>
      <c r="X114" s="64"/>
      <c r="Y114" s="64"/>
      <c r="Z114" s="64"/>
      <c r="AA114" s="64"/>
      <c r="AB114" s="64"/>
      <c r="AC114" s="64"/>
      <c r="AD114" s="64"/>
      <c r="AE114" s="66"/>
    </row>
    <row r="115" spans="1:31" ht="18.75" customHeight="1" x14ac:dyDescent="0.25">
      <c r="A115" s="43" t="e">
        <f>IF($AF$13=Спр!$A$87,Ярлык!B115,IF(VLOOKUP($AF$4,Заявка!$D$17:$AH$29,Заявка!$AB$16,FALSE)&lt;Ярлык!C115,"",Ярлык!$AF$4))</f>
        <v>#N/A</v>
      </c>
      <c r="B115" s="34" t="e">
        <f>VLOOKUP(C115,Заявка!$A$17:$AH$29,Заявка!$D$16+Заявка!$A$16,TRUE)</f>
        <v>#N/A</v>
      </c>
      <c r="C115" s="36">
        <f t="shared" ref="C115:C127" si="7">C114</f>
        <v>8</v>
      </c>
      <c r="D115" s="67"/>
      <c r="E115" s="98" t="s">
        <v>83</v>
      </c>
      <c r="F115" s="98"/>
      <c r="G115" s="98"/>
      <c r="H115" s="98"/>
      <c r="I115" s="98"/>
      <c r="J115" s="99" t="e">
        <f>VLOOKUP($A114,Заявка!$D$17:$AH$29,Заявка!$H$16,FALSE)</f>
        <v>#N/A</v>
      </c>
      <c r="K115" s="100"/>
      <c r="L115" s="100"/>
      <c r="M115" s="100"/>
      <c r="N115" s="100"/>
      <c r="O115" s="100"/>
      <c r="P115" s="100"/>
      <c r="Q115" s="100"/>
      <c r="R115" s="100"/>
      <c r="S115" s="101"/>
      <c r="T115" s="68"/>
      <c r="U115" s="68"/>
      <c r="V115" s="68"/>
      <c r="W115" s="69"/>
      <c r="X115" s="102" t="s">
        <v>76</v>
      </c>
      <c r="Y115" s="103"/>
      <c r="Z115" s="103"/>
      <c r="AA115" s="104"/>
      <c r="AB115" s="105" t="s">
        <v>61</v>
      </c>
      <c r="AC115" s="106"/>
      <c r="AD115" s="107"/>
      <c r="AE115" s="70"/>
    </row>
    <row r="116" spans="1:31" ht="3" customHeight="1" x14ac:dyDescent="0.25">
      <c r="A116" s="43" t="e">
        <f>IF($AF$13=Спр!$A$87,Ярлык!B116,IF(VLOOKUP($AF$4,Заявка!$D$17:$AH$29,Заявка!$AB$16,FALSE)&lt;Ярлык!C116,"",Ярлык!$AF$4))</f>
        <v>#N/A</v>
      </c>
      <c r="B116" s="34" t="e">
        <f>VLOOKUP(C116,Заявка!$A$17:$AH$29,Заявка!$D$16+Заявка!$A$16,TRUE)</f>
        <v>#N/A</v>
      </c>
      <c r="C116" s="36">
        <f t="shared" si="7"/>
        <v>8</v>
      </c>
      <c r="D116" s="67"/>
      <c r="E116" s="71"/>
      <c r="F116" s="71"/>
      <c r="G116" s="71"/>
      <c r="H116" s="71"/>
      <c r="I116" s="71"/>
      <c r="J116" s="72"/>
      <c r="K116" s="72"/>
      <c r="L116" s="72"/>
      <c r="M116" s="72"/>
      <c r="N116" s="72"/>
      <c r="O116" s="72"/>
      <c r="P116" s="72"/>
      <c r="Q116" s="68"/>
      <c r="R116" s="73"/>
      <c r="S116" s="73"/>
      <c r="T116" s="73"/>
      <c r="U116" s="73"/>
      <c r="V116" s="74"/>
      <c r="W116" s="75"/>
      <c r="X116" s="74"/>
      <c r="Y116" s="74"/>
      <c r="Z116" s="74"/>
      <c r="AA116" s="74"/>
      <c r="AB116" s="74"/>
      <c r="AC116" s="74"/>
      <c r="AD116" s="74"/>
      <c r="AE116" s="70"/>
    </row>
    <row r="117" spans="1:31" ht="1.5" customHeight="1" x14ac:dyDescent="0.25">
      <c r="A117" s="43" t="e">
        <f>IF($AF$13=Спр!$A$87,Ярлык!B117,IF(VLOOKUP($AF$4,Заявка!$D$17:$AH$29,Заявка!$AB$16,FALSE)&lt;Ярлык!C117,"",Ярлык!$AF$4))</f>
        <v>#N/A</v>
      </c>
      <c r="B117" s="34" t="e">
        <f>VLOOKUP(C117,Заявка!$A$17:$AH$29,Заявка!$D$16+Заявка!$A$16,TRUE)</f>
        <v>#N/A</v>
      </c>
      <c r="C117" s="36">
        <f t="shared" si="7"/>
        <v>8</v>
      </c>
      <c r="D117" s="67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9"/>
      <c r="X117" s="68"/>
      <c r="Y117" s="68"/>
      <c r="Z117" s="68"/>
      <c r="AA117" s="68"/>
      <c r="AB117" s="68"/>
      <c r="AC117" s="68"/>
      <c r="AD117" s="68"/>
      <c r="AE117" s="70"/>
    </row>
    <row r="118" spans="1:31" ht="12" customHeight="1" x14ac:dyDescent="0.25">
      <c r="A118" s="43" t="e">
        <f>IF($AF$13=Спр!$A$87,Ярлык!B118,IF(VLOOKUP($AF$4,Заявка!$D$17:$AH$29,Заявка!$AB$16,FALSE)&lt;Ярлык!C118,"",Ярлык!$AF$4))</f>
        <v>#N/A</v>
      </c>
      <c r="B118" s="34" t="e">
        <f>VLOOKUP(C118,Заявка!$A$17:$AH$29,Заявка!$D$16+Заявка!$A$16,TRUE)</f>
        <v>#N/A</v>
      </c>
      <c r="C118" s="36">
        <f t="shared" si="7"/>
        <v>8</v>
      </c>
      <c r="D118" s="67"/>
      <c r="E118" s="108" t="s">
        <v>82</v>
      </c>
      <c r="F118" s="108"/>
      <c r="G118" s="108"/>
      <c r="H118" s="108"/>
      <c r="I118" s="108"/>
      <c r="J118" s="111" t="e">
        <f>VLOOKUP($A117,Заявка!$D$17:$AH$29,Заявка!$O$16,FALSE)</f>
        <v>#N/A</v>
      </c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68"/>
      <c r="W118" s="69"/>
      <c r="X118" s="114" t="s">
        <v>77</v>
      </c>
      <c r="Y118" s="114"/>
      <c r="Z118" s="114"/>
      <c r="AA118" s="114"/>
      <c r="AB118" s="114"/>
      <c r="AC118" s="114"/>
      <c r="AD118" s="114"/>
      <c r="AE118" s="70"/>
    </row>
    <row r="119" spans="1:31" ht="3" customHeight="1" x14ac:dyDescent="0.25">
      <c r="A119" s="43" t="e">
        <f>IF($AF$13=Спр!$A$87,Ярлык!B119,IF(VLOOKUP($AF$4,Заявка!$D$17:$AH$29,Заявка!$AB$16,FALSE)&lt;Ярлык!C119,"",Ярлык!$AF$4))</f>
        <v>#N/A</v>
      </c>
      <c r="B119" s="34" t="e">
        <f>VLOOKUP(C119,Заявка!$A$17:$AH$29,Заявка!$D$16+Заявка!$A$16,TRUE)</f>
        <v>#N/A</v>
      </c>
      <c r="C119" s="36">
        <f t="shared" si="7"/>
        <v>8</v>
      </c>
      <c r="D119" s="67"/>
      <c r="E119" s="109"/>
      <c r="F119" s="109"/>
      <c r="G119" s="109"/>
      <c r="H119" s="109"/>
      <c r="I119" s="109"/>
      <c r="J119" s="112"/>
      <c r="K119" s="112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68"/>
      <c r="W119" s="69"/>
      <c r="X119" s="68"/>
      <c r="Y119" s="68"/>
      <c r="Z119" s="68"/>
      <c r="AA119" s="68"/>
      <c r="AB119" s="68"/>
      <c r="AC119" s="68"/>
      <c r="AD119" s="68"/>
      <c r="AE119" s="70"/>
    </row>
    <row r="120" spans="1:31" ht="15" customHeight="1" x14ac:dyDescent="0.25">
      <c r="A120" s="43" t="e">
        <f>IF($AF$13=Спр!$A$87,Ярлык!B120,IF(VLOOKUP($AF$4,Заявка!$D$17:$AH$29,Заявка!$AB$16,FALSE)&lt;Ярлык!C120,"",Ярлык!$AF$4))</f>
        <v>#N/A</v>
      </c>
      <c r="B120" s="34" t="e">
        <f>VLOOKUP(C120,Заявка!$A$17:$AH$29,Заявка!$D$16+Заявка!$A$16,TRUE)</f>
        <v>#N/A</v>
      </c>
      <c r="C120" s="36">
        <f t="shared" si="7"/>
        <v>8</v>
      </c>
      <c r="D120" s="67"/>
      <c r="E120" s="110"/>
      <c r="F120" s="110"/>
      <c r="G120" s="110"/>
      <c r="H120" s="110"/>
      <c r="I120" s="110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68"/>
      <c r="W120" s="69"/>
      <c r="X120" s="115" t="str">
        <f>Заявка!$L$10</f>
        <v>ООО "Довольный клиент"</v>
      </c>
      <c r="Y120" s="116"/>
      <c r="Z120" s="116"/>
      <c r="AA120" s="116"/>
      <c r="AB120" s="116"/>
      <c r="AC120" s="116"/>
      <c r="AD120" s="117"/>
      <c r="AE120" s="70"/>
    </row>
    <row r="121" spans="1:31" ht="12.75" customHeight="1" x14ac:dyDescent="0.25">
      <c r="A121" s="43" t="e">
        <f>IF($AF$13=Спр!$A$87,Ярлык!B121,IF(VLOOKUP($AF$4,Заявка!$D$17:$AH$29,Заявка!$AB$16,FALSE)&lt;Ярлык!C121,"",Ярлык!$AF$4))</f>
        <v>#N/A</v>
      </c>
      <c r="B121" s="34" t="e">
        <f>VLOOKUP(C121,Заявка!$A$17:$AH$29,Заявка!$D$16+Заявка!$A$16,TRUE)</f>
        <v>#N/A</v>
      </c>
      <c r="C121" s="36">
        <f t="shared" si="7"/>
        <v>8</v>
      </c>
      <c r="D121" s="67"/>
      <c r="E121" s="118" t="s">
        <v>78</v>
      </c>
      <c r="F121" s="119"/>
      <c r="G121" s="119"/>
      <c r="H121" s="119"/>
      <c r="I121" s="120"/>
      <c r="J121" s="124" t="e">
        <f>VLOOKUP($A121,Заявка!$D$17:$AH$29,Заявка!$E$16,FALSE)</f>
        <v>#N/A</v>
      </c>
      <c r="K121" s="124"/>
      <c r="L121" s="124"/>
      <c r="M121" s="124"/>
      <c r="N121" s="124"/>
      <c r="O121" s="126" t="e">
        <f>VLOOKUP($A121,Заявка!$D$17:$AH$29,Заявка!$J$16,FALSE)</f>
        <v>#N/A</v>
      </c>
      <c r="P121" s="127"/>
      <c r="Q121" s="127"/>
      <c r="R121" s="127"/>
      <c r="S121" s="127"/>
      <c r="T121" s="127"/>
      <c r="U121" s="128"/>
      <c r="V121" s="68"/>
      <c r="W121" s="69"/>
      <c r="X121" s="132" t="str">
        <f>Заявка!$L$9</f>
        <v>Москва</v>
      </c>
      <c r="Y121" s="133"/>
      <c r="Z121" s="133"/>
      <c r="AA121" s="133"/>
      <c r="AB121" s="133"/>
      <c r="AC121" s="133"/>
      <c r="AD121" s="134"/>
      <c r="AE121" s="70"/>
    </row>
    <row r="122" spans="1:31" ht="7.5" customHeight="1" x14ac:dyDescent="0.25">
      <c r="A122" s="43" t="e">
        <f>IF($AF$13=Спр!$A$87,Ярлык!B122,IF(VLOOKUP($AF$4,Заявка!$D$17:$AH$29,Заявка!$AB$16,FALSE)&lt;Ярлык!C122,"",Ярлык!$AF$4))</f>
        <v>#N/A</v>
      </c>
      <c r="B122" s="34" t="e">
        <f>VLOOKUP(C122,Заявка!$A$17:$AH$29,Заявка!$D$16+Заявка!$A$16,TRUE)</f>
        <v>#N/A</v>
      </c>
      <c r="C122" s="36">
        <f t="shared" si="7"/>
        <v>8</v>
      </c>
      <c r="D122" s="67"/>
      <c r="E122" s="121"/>
      <c r="F122" s="122"/>
      <c r="G122" s="122"/>
      <c r="H122" s="122"/>
      <c r="I122" s="123"/>
      <c r="J122" s="125"/>
      <c r="K122" s="125"/>
      <c r="L122" s="125"/>
      <c r="M122" s="125"/>
      <c r="N122" s="125"/>
      <c r="O122" s="129"/>
      <c r="P122" s="130"/>
      <c r="Q122" s="130"/>
      <c r="R122" s="130"/>
      <c r="S122" s="130"/>
      <c r="T122" s="130"/>
      <c r="U122" s="131"/>
      <c r="V122" s="68"/>
      <c r="W122" s="69"/>
      <c r="X122" s="135"/>
      <c r="Y122" s="136"/>
      <c r="Z122" s="136"/>
      <c r="AA122" s="136"/>
      <c r="AB122" s="136"/>
      <c r="AC122" s="136"/>
      <c r="AD122" s="137"/>
      <c r="AE122" s="70"/>
    </row>
    <row r="123" spans="1:31" ht="13.5" customHeight="1" x14ac:dyDescent="0.25">
      <c r="A123" s="43" t="e">
        <f>IF($AF$13=Спр!$A$87,Ярлык!B123,IF(VLOOKUP($AF$4,Заявка!$D$17:$AH$29,Заявка!$AB$16,FALSE)&lt;Ярлык!C123,"",Ярлык!$AF$4))</f>
        <v>#N/A</v>
      </c>
      <c r="B123" s="34" t="e">
        <f>VLOOKUP(C123,Заявка!$A$17:$AH$29,Заявка!$D$16+Заявка!$A$16,TRUE)</f>
        <v>#N/A</v>
      </c>
      <c r="C123" s="36">
        <f t="shared" si="7"/>
        <v>8</v>
      </c>
      <c r="D123" s="67"/>
      <c r="E123" s="96" t="s">
        <v>79</v>
      </c>
      <c r="F123" s="96"/>
      <c r="G123" s="96"/>
      <c r="H123" s="96"/>
      <c r="I123" s="96"/>
      <c r="J123" s="97" t="e">
        <f>VLOOKUP($A123,Заявка!$D$17:$AH$29,Заявка!$T$16,FALSE)</f>
        <v>#N/A</v>
      </c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68"/>
      <c r="W123" s="69"/>
      <c r="X123" s="135"/>
      <c r="Y123" s="136"/>
      <c r="Z123" s="136"/>
      <c r="AA123" s="136"/>
      <c r="AB123" s="136"/>
      <c r="AC123" s="136"/>
      <c r="AD123" s="137"/>
      <c r="AE123" s="70"/>
    </row>
    <row r="124" spans="1:31" ht="3" customHeight="1" x14ac:dyDescent="0.25">
      <c r="A124" s="43" t="e">
        <f>IF($AF$13=Спр!$A$87,Ярлык!B124,IF(VLOOKUP($AF$4,Заявка!$D$17:$AH$29,Заявка!$AB$16,FALSE)&lt;Ярлык!C124,"",Ярлык!$AF$4))</f>
        <v>#N/A</v>
      </c>
      <c r="B124" s="34" t="e">
        <f>VLOOKUP(C124,Заявка!$A$17:$AH$29,Заявка!$D$16+Заявка!$A$16,TRUE)</f>
        <v>#N/A</v>
      </c>
      <c r="C124" s="36">
        <f t="shared" si="7"/>
        <v>8</v>
      </c>
      <c r="D124" s="67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9"/>
      <c r="X124" s="135" t="str">
        <f>Заявка!$L$11</f>
        <v>89991112223 Удальцов Вячеслав</v>
      </c>
      <c r="Y124" s="136"/>
      <c r="Z124" s="136"/>
      <c r="AA124" s="136"/>
      <c r="AB124" s="136"/>
      <c r="AC124" s="136"/>
      <c r="AD124" s="137"/>
      <c r="AE124" s="70"/>
    </row>
    <row r="125" spans="1:31" ht="15" customHeight="1" x14ac:dyDescent="0.25">
      <c r="A125" s="43" t="e">
        <f>IF($AF$13=Спр!$A$87,Ярлык!B125,IF(VLOOKUP($AF$4,Заявка!$D$17:$AH$29,Заявка!$AB$16,FALSE)&lt;Ярлык!C125,"",Ярлык!$AF$4))</f>
        <v>#N/A</v>
      </c>
      <c r="B125" s="34" t="e">
        <f>VLOOKUP(C125,Заявка!$A$17:$AH$29,Заявка!$D$16+Заявка!$A$16,TRUE)</f>
        <v>#N/A</v>
      </c>
      <c r="C125" s="36">
        <f t="shared" si="7"/>
        <v>8</v>
      </c>
      <c r="D125" s="67"/>
      <c r="E125" s="141" t="s">
        <v>80</v>
      </c>
      <c r="F125" s="141"/>
      <c r="G125" s="141"/>
      <c r="H125" s="141"/>
      <c r="I125" s="143">
        <f ca="1">TODAY()</f>
        <v>46093</v>
      </c>
      <c r="J125" s="144"/>
      <c r="K125" s="144"/>
      <c r="L125" s="144"/>
      <c r="M125" s="68"/>
      <c r="N125" s="141" t="s">
        <v>81</v>
      </c>
      <c r="O125" s="141"/>
      <c r="P125" s="141"/>
      <c r="Q125" s="141"/>
      <c r="R125" s="146"/>
      <c r="S125" s="147"/>
      <c r="T125" s="147"/>
      <c r="U125" s="147"/>
      <c r="V125" s="68"/>
      <c r="W125" s="69"/>
      <c r="X125" s="138"/>
      <c r="Y125" s="139"/>
      <c r="Z125" s="139"/>
      <c r="AA125" s="139"/>
      <c r="AB125" s="139"/>
      <c r="AC125" s="139"/>
      <c r="AD125" s="140"/>
      <c r="AE125" s="70"/>
    </row>
    <row r="126" spans="1:31" ht="6" customHeight="1" x14ac:dyDescent="0.25">
      <c r="A126" s="43" t="e">
        <f>IF($AF$13=Спр!$A$87,Ярлык!B126,IF(VLOOKUP($AF$4,Заявка!$D$17:$AH$29,Заявка!$AB$16,FALSE)&lt;Ярлык!C126,"",Ярлык!$AF$4))</f>
        <v>#N/A</v>
      </c>
      <c r="B126" s="34" t="e">
        <f>VLOOKUP(C126,Заявка!$A$17:$AH$29,Заявка!$D$16+Заявка!$A$16,TRUE)</f>
        <v>#N/A</v>
      </c>
      <c r="C126" s="36">
        <f t="shared" si="7"/>
        <v>8</v>
      </c>
      <c r="D126" s="67"/>
      <c r="E126" s="142"/>
      <c r="F126" s="142"/>
      <c r="G126" s="142"/>
      <c r="H126" s="142"/>
      <c r="I126" s="145"/>
      <c r="J126" s="145"/>
      <c r="K126" s="145"/>
      <c r="L126" s="145"/>
      <c r="M126" s="68"/>
      <c r="N126" s="142"/>
      <c r="O126" s="142"/>
      <c r="P126" s="142"/>
      <c r="Q126" s="142"/>
      <c r="R126" s="148"/>
      <c r="S126" s="148"/>
      <c r="T126" s="148"/>
      <c r="U126" s="148"/>
      <c r="V126" s="68"/>
      <c r="W126" s="69"/>
      <c r="X126" s="68"/>
      <c r="Y126" s="68"/>
      <c r="Z126" s="68"/>
      <c r="AA126" s="68"/>
      <c r="AB126" s="68"/>
      <c r="AC126" s="68"/>
      <c r="AD126" s="68"/>
      <c r="AE126" s="70"/>
    </row>
    <row r="127" spans="1:31" ht="6" customHeight="1" x14ac:dyDescent="0.25">
      <c r="A127" s="43" t="e">
        <f>IF($AF$13=Спр!$A$87,Ярлык!B127,IF(VLOOKUP($AF$4,Заявка!$D$17:$AH$29,Заявка!$AB$16,FALSE)&lt;Ярлык!C127,"",Ярлык!$AF$4))</f>
        <v>#N/A</v>
      </c>
      <c r="B127" s="34" t="e">
        <f>VLOOKUP(C127,Заявка!$A$17:$AH$29,Заявка!$D$16+Заявка!$A$16,TRUE)</f>
        <v>#N/A</v>
      </c>
      <c r="C127" s="37">
        <f t="shared" si="7"/>
        <v>8</v>
      </c>
      <c r="D127" s="76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8"/>
      <c r="X127" s="77"/>
      <c r="Y127" s="77"/>
      <c r="Z127" s="77"/>
      <c r="AA127" s="77"/>
      <c r="AB127" s="77"/>
      <c r="AC127" s="77"/>
      <c r="AD127" s="77"/>
      <c r="AE127" s="79"/>
    </row>
    <row r="128" spans="1:31" ht="10.5" customHeight="1" thickBot="1" x14ac:dyDescent="0.3">
      <c r="A128" s="43" t="e">
        <f>IF($AF$13=Спр!$A$87,Ярлык!B128,IF(VLOOKUP($AF$4,Заявка!$D$17:$AH$29,Заявка!$AB$16,FALSE)&lt;Ярлык!C128,"",Ярлык!$AF$4))</f>
        <v>#N/A</v>
      </c>
      <c r="B128" s="34" t="e">
        <f>VLOOKUP(C128,Заявка!$A$17:$AH$29,Заявка!$D$16+Заявка!$A$16,TRUE)</f>
        <v>#N/A</v>
      </c>
      <c r="C128" s="37">
        <f>C127</f>
        <v>8</v>
      </c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</row>
    <row r="129" spans="1:31" ht="10.5" customHeight="1" x14ac:dyDescent="0.25">
      <c r="A129" s="43" t="e">
        <f>IF($AF$13=Спр!$A$87,Ярлык!B129,IF(VLOOKUP($AF$4,Заявка!$D$17:$AH$29,Заявка!$AB$16,FALSE)&lt;Ярлык!C129,"",Ярлык!$AF$4))</f>
        <v>#N/A</v>
      </c>
      <c r="B129" s="34" t="e">
        <f>VLOOKUP(C129,Заявка!$A$17:$AH$29,Заявка!$D$16+Заявка!$A$16,TRUE)</f>
        <v>#N/A</v>
      </c>
      <c r="C129" s="35">
        <f>C128+1</f>
        <v>9</v>
      </c>
    </row>
    <row r="130" spans="1:31" ht="3.75" customHeight="1" x14ac:dyDescent="0.25">
      <c r="A130" s="43" t="e">
        <f>IF($AF$13=Спр!$A$87,Ярлык!B130,IF(VLOOKUP($AF$4,Заявка!$D$17:$AH$29,Заявка!$AB$16,FALSE)&lt;Ярлык!C130,"",Ярлык!$AF$4))</f>
        <v>#N/A</v>
      </c>
      <c r="B130" s="34" t="e">
        <f>VLOOKUP(C130,Заявка!$A$17:$AH$29,Заявка!$D$16+Заявка!$A$16,TRUE)</f>
        <v>#N/A</v>
      </c>
      <c r="C130" s="36">
        <f>C129</f>
        <v>9</v>
      </c>
      <c r="D130" s="63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5"/>
      <c r="X130" s="64"/>
      <c r="Y130" s="64"/>
      <c r="Z130" s="64"/>
      <c r="AA130" s="64"/>
      <c r="AB130" s="64"/>
      <c r="AC130" s="64"/>
      <c r="AD130" s="64"/>
      <c r="AE130" s="66"/>
    </row>
    <row r="131" spans="1:31" ht="18.75" customHeight="1" x14ac:dyDescent="0.25">
      <c r="A131" s="43" t="e">
        <f>IF($AF$13=Спр!$A$87,Ярлык!B131,IF(VLOOKUP($AF$4,Заявка!$D$17:$AH$29,Заявка!$AB$16,FALSE)&lt;Ярлык!C131,"",Ярлык!$AF$4))</f>
        <v>#N/A</v>
      </c>
      <c r="B131" s="34" t="e">
        <f>VLOOKUP(C131,Заявка!$A$17:$AH$29,Заявка!$D$16+Заявка!$A$16,TRUE)</f>
        <v>#N/A</v>
      </c>
      <c r="C131" s="36">
        <f t="shared" ref="C131:C143" si="8">C130</f>
        <v>9</v>
      </c>
      <c r="D131" s="67"/>
      <c r="E131" s="98" t="s">
        <v>83</v>
      </c>
      <c r="F131" s="98"/>
      <c r="G131" s="98"/>
      <c r="H131" s="98"/>
      <c r="I131" s="98"/>
      <c r="J131" s="99" t="e">
        <f>VLOOKUP($A130,Заявка!$D$17:$AH$29,Заявка!$H$16,FALSE)</f>
        <v>#N/A</v>
      </c>
      <c r="K131" s="100"/>
      <c r="L131" s="100"/>
      <c r="M131" s="100"/>
      <c r="N131" s="100"/>
      <c r="O131" s="100"/>
      <c r="P131" s="100"/>
      <c r="Q131" s="100"/>
      <c r="R131" s="100"/>
      <c r="S131" s="101"/>
      <c r="T131" s="68"/>
      <c r="U131" s="68"/>
      <c r="V131" s="68"/>
      <c r="W131" s="69"/>
      <c r="X131" s="102" t="s">
        <v>76</v>
      </c>
      <c r="Y131" s="103"/>
      <c r="Z131" s="103"/>
      <c r="AA131" s="104"/>
      <c r="AB131" s="105" t="s">
        <v>61</v>
      </c>
      <c r="AC131" s="106"/>
      <c r="AD131" s="107"/>
      <c r="AE131" s="70"/>
    </row>
    <row r="132" spans="1:31" ht="3" customHeight="1" x14ac:dyDescent="0.25">
      <c r="A132" s="43" t="e">
        <f>IF($AF$13=Спр!$A$87,Ярлык!B132,IF(VLOOKUP($AF$4,Заявка!$D$17:$AH$29,Заявка!$AB$16,FALSE)&lt;Ярлык!C132,"",Ярлык!$AF$4))</f>
        <v>#N/A</v>
      </c>
      <c r="B132" s="34" t="e">
        <f>VLOOKUP(C132,Заявка!$A$17:$AH$29,Заявка!$D$16+Заявка!$A$16,TRUE)</f>
        <v>#N/A</v>
      </c>
      <c r="C132" s="36">
        <f t="shared" si="8"/>
        <v>9</v>
      </c>
      <c r="D132" s="67"/>
      <c r="E132" s="71"/>
      <c r="F132" s="71"/>
      <c r="G132" s="71"/>
      <c r="H132" s="71"/>
      <c r="I132" s="71"/>
      <c r="J132" s="72"/>
      <c r="K132" s="72"/>
      <c r="L132" s="72"/>
      <c r="M132" s="72"/>
      <c r="N132" s="72"/>
      <c r="O132" s="72"/>
      <c r="P132" s="72"/>
      <c r="Q132" s="68"/>
      <c r="R132" s="73"/>
      <c r="S132" s="73"/>
      <c r="T132" s="73"/>
      <c r="U132" s="73"/>
      <c r="V132" s="74"/>
      <c r="W132" s="75"/>
      <c r="X132" s="74"/>
      <c r="Y132" s="74"/>
      <c r="Z132" s="74"/>
      <c r="AA132" s="74"/>
      <c r="AB132" s="74"/>
      <c r="AC132" s="74"/>
      <c r="AD132" s="74"/>
      <c r="AE132" s="70"/>
    </row>
    <row r="133" spans="1:31" ht="1.5" customHeight="1" x14ac:dyDescent="0.25">
      <c r="A133" s="43" t="e">
        <f>IF($AF$13=Спр!$A$87,Ярлык!B133,IF(VLOOKUP($AF$4,Заявка!$D$17:$AH$29,Заявка!$AB$16,FALSE)&lt;Ярлык!C133,"",Ярлык!$AF$4))</f>
        <v>#N/A</v>
      </c>
      <c r="B133" s="34" t="e">
        <f>VLOOKUP(C133,Заявка!$A$17:$AH$29,Заявка!$D$16+Заявка!$A$16,TRUE)</f>
        <v>#N/A</v>
      </c>
      <c r="C133" s="36">
        <f t="shared" si="8"/>
        <v>9</v>
      </c>
      <c r="D133" s="67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9"/>
      <c r="X133" s="68"/>
      <c r="Y133" s="68"/>
      <c r="Z133" s="68"/>
      <c r="AA133" s="68"/>
      <c r="AB133" s="68"/>
      <c r="AC133" s="68"/>
      <c r="AD133" s="68"/>
      <c r="AE133" s="70"/>
    </row>
    <row r="134" spans="1:31" ht="12" customHeight="1" x14ac:dyDescent="0.25">
      <c r="A134" s="43" t="e">
        <f>IF($AF$13=Спр!$A$87,Ярлык!B134,IF(VLOOKUP($AF$4,Заявка!$D$17:$AH$29,Заявка!$AB$16,FALSE)&lt;Ярлык!C134,"",Ярлык!$AF$4))</f>
        <v>#N/A</v>
      </c>
      <c r="B134" s="34" t="e">
        <f>VLOOKUP(C134,Заявка!$A$17:$AH$29,Заявка!$D$16+Заявка!$A$16,TRUE)</f>
        <v>#N/A</v>
      </c>
      <c r="C134" s="36">
        <f t="shared" si="8"/>
        <v>9</v>
      </c>
      <c r="D134" s="67"/>
      <c r="E134" s="108" t="s">
        <v>82</v>
      </c>
      <c r="F134" s="108"/>
      <c r="G134" s="108"/>
      <c r="H134" s="108"/>
      <c r="I134" s="108"/>
      <c r="J134" s="111" t="e">
        <f>VLOOKUP($A133,Заявка!$D$17:$AH$29,Заявка!$O$16,FALSE)</f>
        <v>#N/A</v>
      </c>
      <c r="K134" s="111"/>
      <c r="L134" s="111"/>
      <c r="M134" s="111"/>
      <c r="N134" s="111"/>
      <c r="O134" s="111"/>
      <c r="P134" s="111"/>
      <c r="Q134" s="111"/>
      <c r="R134" s="111"/>
      <c r="S134" s="111"/>
      <c r="T134" s="111"/>
      <c r="U134" s="111"/>
      <c r="V134" s="68"/>
      <c r="W134" s="69"/>
      <c r="X134" s="114" t="s">
        <v>77</v>
      </c>
      <c r="Y134" s="114"/>
      <c r="Z134" s="114"/>
      <c r="AA134" s="114"/>
      <c r="AB134" s="114"/>
      <c r="AC134" s="114"/>
      <c r="AD134" s="114"/>
      <c r="AE134" s="70"/>
    </row>
    <row r="135" spans="1:31" ht="3" customHeight="1" x14ac:dyDescent="0.25">
      <c r="A135" s="43" t="e">
        <f>IF($AF$13=Спр!$A$87,Ярлык!B135,IF(VLOOKUP($AF$4,Заявка!$D$17:$AH$29,Заявка!$AB$16,FALSE)&lt;Ярлык!C135,"",Ярлык!$AF$4))</f>
        <v>#N/A</v>
      </c>
      <c r="B135" s="34" t="e">
        <f>VLOOKUP(C135,Заявка!$A$17:$AH$29,Заявка!$D$16+Заявка!$A$16,TRUE)</f>
        <v>#N/A</v>
      </c>
      <c r="C135" s="36">
        <f t="shared" si="8"/>
        <v>9</v>
      </c>
      <c r="D135" s="67"/>
      <c r="E135" s="109"/>
      <c r="F135" s="109"/>
      <c r="G135" s="109"/>
      <c r="H135" s="109"/>
      <c r="I135" s="109"/>
      <c r="J135" s="112"/>
      <c r="K135" s="112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68"/>
      <c r="W135" s="69"/>
      <c r="X135" s="68"/>
      <c r="Y135" s="68"/>
      <c r="Z135" s="68"/>
      <c r="AA135" s="68"/>
      <c r="AB135" s="68"/>
      <c r="AC135" s="68"/>
      <c r="AD135" s="68"/>
      <c r="AE135" s="70"/>
    </row>
    <row r="136" spans="1:31" ht="15" customHeight="1" x14ac:dyDescent="0.25">
      <c r="A136" s="43" t="e">
        <f>IF($AF$13=Спр!$A$87,Ярлык!B136,IF(VLOOKUP($AF$4,Заявка!$D$17:$AH$29,Заявка!$AB$16,FALSE)&lt;Ярлык!C136,"",Ярлык!$AF$4))</f>
        <v>#N/A</v>
      </c>
      <c r="B136" s="34" t="e">
        <f>VLOOKUP(C136,Заявка!$A$17:$AH$29,Заявка!$D$16+Заявка!$A$16,TRUE)</f>
        <v>#N/A</v>
      </c>
      <c r="C136" s="36">
        <f t="shared" si="8"/>
        <v>9</v>
      </c>
      <c r="D136" s="67"/>
      <c r="E136" s="110"/>
      <c r="F136" s="110"/>
      <c r="G136" s="110"/>
      <c r="H136" s="110"/>
      <c r="I136" s="110"/>
      <c r="J136" s="113"/>
      <c r="K136" s="113"/>
      <c r="L136" s="113"/>
      <c r="M136" s="113"/>
      <c r="N136" s="113"/>
      <c r="O136" s="113"/>
      <c r="P136" s="113"/>
      <c r="Q136" s="113"/>
      <c r="R136" s="113"/>
      <c r="S136" s="113"/>
      <c r="T136" s="113"/>
      <c r="U136" s="113"/>
      <c r="V136" s="68"/>
      <c r="W136" s="69"/>
      <c r="X136" s="115" t="str">
        <f>Заявка!$L$10</f>
        <v>ООО "Довольный клиент"</v>
      </c>
      <c r="Y136" s="116"/>
      <c r="Z136" s="116"/>
      <c r="AA136" s="116"/>
      <c r="AB136" s="116"/>
      <c r="AC136" s="116"/>
      <c r="AD136" s="117"/>
      <c r="AE136" s="70"/>
    </row>
    <row r="137" spans="1:31" ht="12.75" customHeight="1" x14ac:dyDescent="0.25">
      <c r="A137" s="43" t="e">
        <f>IF($AF$13=Спр!$A$87,Ярлык!B137,IF(VLOOKUP($AF$4,Заявка!$D$17:$AH$29,Заявка!$AB$16,FALSE)&lt;Ярлык!C137,"",Ярлык!$AF$4))</f>
        <v>#N/A</v>
      </c>
      <c r="B137" s="34" t="e">
        <f>VLOOKUP(C137,Заявка!$A$17:$AH$29,Заявка!$D$16+Заявка!$A$16,TRUE)</f>
        <v>#N/A</v>
      </c>
      <c r="C137" s="36">
        <f t="shared" si="8"/>
        <v>9</v>
      </c>
      <c r="D137" s="67"/>
      <c r="E137" s="118" t="s">
        <v>78</v>
      </c>
      <c r="F137" s="119"/>
      <c r="G137" s="119"/>
      <c r="H137" s="119"/>
      <c r="I137" s="120"/>
      <c r="J137" s="124" t="e">
        <f>VLOOKUP($A137,Заявка!$D$17:$AH$29,Заявка!$E$16,FALSE)</f>
        <v>#N/A</v>
      </c>
      <c r="K137" s="124"/>
      <c r="L137" s="124"/>
      <c r="M137" s="124"/>
      <c r="N137" s="124"/>
      <c r="O137" s="126" t="e">
        <f>VLOOKUP($A137,Заявка!$D$17:$AH$29,Заявка!$J$16,FALSE)</f>
        <v>#N/A</v>
      </c>
      <c r="P137" s="127"/>
      <c r="Q137" s="127"/>
      <c r="R137" s="127"/>
      <c r="S137" s="127"/>
      <c r="T137" s="127"/>
      <c r="U137" s="128"/>
      <c r="V137" s="68"/>
      <c r="W137" s="69"/>
      <c r="X137" s="132" t="str">
        <f>Заявка!$L$9</f>
        <v>Москва</v>
      </c>
      <c r="Y137" s="133"/>
      <c r="Z137" s="133"/>
      <c r="AA137" s="133"/>
      <c r="AB137" s="133"/>
      <c r="AC137" s="133"/>
      <c r="AD137" s="134"/>
      <c r="AE137" s="70"/>
    </row>
    <row r="138" spans="1:31" ht="7.5" customHeight="1" x14ac:dyDescent="0.25">
      <c r="A138" s="43" t="e">
        <f>IF($AF$13=Спр!$A$87,Ярлык!B138,IF(VLOOKUP($AF$4,Заявка!$D$17:$AH$29,Заявка!$AB$16,FALSE)&lt;Ярлык!C138,"",Ярлык!$AF$4))</f>
        <v>#N/A</v>
      </c>
      <c r="B138" s="34" t="e">
        <f>VLOOKUP(C138,Заявка!$A$17:$AH$29,Заявка!$D$16+Заявка!$A$16,TRUE)</f>
        <v>#N/A</v>
      </c>
      <c r="C138" s="36">
        <f t="shared" si="8"/>
        <v>9</v>
      </c>
      <c r="D138" s="67"/>
      <c r="E138" s="121"/>
      <c r="F138" s="122"/>
      <c r="G138" s="122"/>
      <c r="H138" s="122"/>
      <c r="I138" s="123"/>
      <c r="J138" s="125"/>
      <c r="K138" s="125"/>
      <c r="L138" s="125"/>
      <c r="M138" s="125"/>
      <c r="N138" s="125"/>
      <c r="O138" s="129"/>
      <c r="P138" s="130"/>
      <c r="Q138" s="130"/>
      <c r="R138" s="130"/>
      <c r="S138" s="130"/>
      <c r="T138" s="130"/>
      <c r="U138" s="131"/>
      <c r="V138" s="68"/>
      <c r="W138" s="69"/>
      <c r="X138" s="135"/>
      <c r="Y138" s="136"/>
      <c r="Z138" s="136"/>
      <c r="AA138" s="136"/>
      <c r="AB138" s="136"/>
      <c r="AC138" s="136"/>
      <c r="AD138" s="137"/>
      <c r="AE138" s="70"/>
    </row>
    <row r="139" spans="1:31" ht="13.5" customHeight="1" x14ac:dyDescent="0.25">
      <c r="A139" s="43" t="e">
        <f>IF($AF$13=Спр!$A$87,Ярлык!B139,IF(VLOOKUP($AF$4,Заявка!$D$17:$AH$29,Заявка!$AB$16,FALSE)&lt;Ярлык!C139,"",Ярлык!$AF$4))</f>
        <v>#N/A</v>
      </c>
      <c r="B139" s="34" t="e">
        <f>VLOOKUP(C139,Заявка!$A$17:$AH$29,Заявка!$D$16+Заявка!$A$16,TRUE)</f>
        <v>#N/A</v>
      </c>
      <c r="C139" s="36">
        <f t="shared" si="8"/>
        <v>9</v>
      </c>
      <c r="D139" s="67"/>
      <c r="E139" s="96" t="s">
        <v>79</v>
      </c>
      <c r="F139" s="96"/>
      <c r="G139" s="96"/>
      <c r="H139" s="96"/>
      <c r="I139" s="96"/>
      <c r="J139" s="97" t="e">
        <f>VLOOKUP($A139,Заявка!$D$17:$AH$29,Заявка!$T$16,FALSE)</f>
        <v>#N/A</v>
      </c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68"/>
      <c r="W139" s="69"/>
      <c r="X139" s="135"/>
      <c r="Y139" s="136"/>
      <c r="Z139" s="136"/>
      <c r="AA139" s="136"/>
      <c r="AB139" s="136"/>
      <c r="AC139" s="136"/>
      <c r="AD139" s="137"/>
      <c r="AE139" s="70"/>
    </row>
    <row r="140" spans="1:31" ht="3" customHeight="1" x14ac:dyDescent="0.25">
      <c r="A140" s="43" t="e">
        <f>IF($AF$13=Спр!$A$87,Ярлык!B140,IF(VLOOKUP($AF$4,Заявка!$D$17:$AH$29,Заявка!$AB$16,FALSE)&lt;Ярлык!C140,"",Ярлык!$AF$4))</f>
        <v>#N/A</v>
      </c>
      <c r="B140" s="34" t="e">
        <f>VLOOKUP(C140,Заявка!$A$17:$AH$29,Заявка!$D$16+Заявка!$A$16,TRUE)</f>
        <v>#N/A</v>
      </c>
      <c r="C140" s="36">
        <f t="shared" si="8"/>
        <v>9</v>
      </c>
      <c r="D140" s="67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9"/>
      <c r="X140" s="135" t="str">
        <f>Заявка!$L$11</f>
        <v>89991112223 Удальцов Вячеслав</v>
      </c>
      <c r="Y140" s="136"/>
      <c r="Z140" s="136"/>
      <c r="AA140" s="136"/>
      <c r="AB140" s="136"/>
      <c r="AC140" s="136"/>
      <c r="AD140" s="137"/>
      <c r="AE140" s="70"/>
    </row>
    <row r="141" spans="1:31" ht="15" customHeight="1" x14ac:dyDescent="0.25">
      <c r="A141" s="43" t="e">
        <f>IF($AF$13=Спр!$A$87,Ярлык!B141,IF(VLOOKUP($AF$4,Заявка!$D$17:$AH$29,Заявка!$AB$16,FALSE)&lt;Ярлык!C141,"",Ярлык!$AF$4))</f>
        <v>#N/A</v>
      </c>
      <c r="B141" s="34" t="e">
        <f>VLOOKUP(C141,Заявка!$A$17:$AH$29,Заявка!$D$16+Заявка!$A$16,TRUE)</f>
        <v>#N/A</v>
      </c>
      <c r="C141" s="36">
        <f t="shared" si="8"/>
        <v>9</v>
      </c>
      <c r="D141" s="67"/>
      <c r="E141" s="141" t="s">
        <v>80</v>
      </c>
      <c r="F141" s="141"/>
      <c r="G141" s="141"/>
      <c r="H141" s="141"/>
      <c r="I141" s="143">
        <f ca="1">TODAY()</f>
        <v>46093</v>
      </c>
      <c r="J141" s="144"/>
      <c r="K141" s="144"/>
      <c r="L141" s="144"/>
      <c r="M141" s="68"/>
      <c r="N141" s="141" t="s">
        <v>81</v>
      </c>
      <c r="O141" s="141"/>
      <c r="P141" s="141"/>
      <c r="Q141" s="141"/>
      <c r="R141" s="146"/>
      <c r="S141" s="147"/>
      <c r="T141" s="147"/>
      <c r="U141" s="147"/>
      <c r="V141" s="68"/>
      <c r="W141" s="69"/>
      <c r="X141" s="138"/>
      <c r="Y141" s="139"/>
      <c r="Z141" s="139"/>
      <c r="AA141" s="139"/>
      <c r="AB141" s="139"/>
      <c r="AC141" s="139"/>
      <c r="AD141" s="140"/>
      <c r="AE141" s="70"/>
    </row>
    <row r="142" spans="1:31" ht="6" customHeight="1" x14ac:dyDescent="0.25">
      <c r="A142" s="43" t="e">
        <f>IF($AF$13=Спр!$A$87,Ярлык!B142,IF(VLOOKUP($AF$4,Заявка!$D$17:$AH$29,Заявка!$AB$16,FALSE)&lt;Ярлык!C142,"",Ярлык!$AF$4))</f>
        <v>#N/A</v>
      </c>
      <c r="B142" s="34" t="e">
        <f>VLOOKUP(C142,Заявка!$A$17:$AH$29,Заявка!$D$16+Заявка!$A$16,TRUE)</f>
        <v>#N/A</v>
      </c>
      <c r="C142" s="36">
        <f t="shared" si="8"/>
        <v>9</v>
      </c>
      <c r="D142" s="67"/>
      <c r="E142" s="142"/>
      <c r="F142" s="142"/>
      <c r="G142" s="142"/>
      <c r="H142" s="142"/>
      <c r="I142" s="145"/>
      <c r="J142" s="145"/>
      <c r="K142" s="145"/>
      <c r="L142" s="145"/>
      <c r="M142" s="68"/>
      <c r="N142" s="142"/>
      <c r="O142" s="142"/>
      <c r="P142" s="142"/>
      <c r="Q142" s="142"/>
      <c r="R142" s="148"/>
      <c r="S142" s="148"/>
      <c r="T142" s="148"/>
      <c r="U142" s="148"/>
      <c r="V142" s="68"/>
      <c r="W142" s="69"/>
      <c r="X142" s="68"/>
      <c r="Y142" s="68"/>
      <c r="Z142" s="68"/>
      <c r="AA142" s="68"/>
      <c r="AB142" s="68"/>
      <c r="AC142" s="68"/>
      <c r="AD142" s="68"/>
      <c r="AE142" s="70"/>
    </row>
    <row r="143" spans="1:31" ht="6" customHeight="1" x14ac:dyDescent="0.25">
      <c r="A143" s="43" t="e">
        <f>IF($AF$13=Спр!$A$87,Ярлык!B143,IF(VLOOKUP($AF$4,Заявка!$D$17:$AH$29,Заявка!$AB$16,FALSE)&lt;Ярлык!C143,"",Ярлык!$AF$4))</f>
        <v>#N/A</v>
      </c>
      <c r="B143" s="34" t="e">
        <f>VLOOKUP(C143,Заявка!$A$17:$AH$29,Заявка!$D$16+Заявка!$A$16,TRUE)</f>
        <v>#N/A</v>
      </c>
      <c r="C143" s="37">
        <f t="shared" si="8"/>
        <v>9</v>
      </c>
      <c r="D143" s="76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8"/>
      <c r="X143" s="77"/>
      <c r="Y143" s="77"/>
      <c r="Z143" s="77"/>
      <c r="AA143" s="77"/>
      <c r="AB143" s="77"/>
      <c r="AC143" s="77"/>
      <c r="AD143" s="77"/>
      <c r="AE143" s="79"/>
    </row>
    <row r="144" spans="1:31" ht="10.5" customHeight="1" thickBot="1" x14ac:dyDescent="0.3">
      <c r="A144" s="43" t="e">
        <f>IF($AF$13=Спр!$A$87,Ярлык!B144,IF(VLOOKUP($AF$4,Заявка!$D$17:$AH$29,Заявка!$AB$16,FALSE)&lt;Ярлык!C144,"",Ярлык!$AF$4))</f>
        <v>#N/A</v>
      </c>
      <c r="B144" s="34" t="e">
        <f>VLOOKUP(C144,Заявка!$A$17:$AH$29,Заявка!$D$16+Заявка!$A$16,TRUE)</f>
        <v>#N/A</v>
      </c>
      <c r="C144" s="37">
        <f>C143</f>
        <v>9</v>
      </c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</row>
    <row r="145" spans="1:31" ht="10.5" customHeight="1" x14ac:dyDescent="0.25">
      <c r="A145" s="43" t="e">
        <f>IF($AF$13=Спр!$A$87,Ярлык!B145,IF(VLOOKUP($AF$4,Заявка!$D$17:$AH$29,Заявка!$AB$16,FALSE)&lt;Ярлык!C145,"",Ярлык!$AF$4))</f>
        <v>#N/A</v>
      </c>
      <c r="B145" s="34" t="e">
        <f>VLOOKUP(C145,Заявка!$A$17:$AH$29,Заявка!$D$16+Заявка!$A$16,TRUE)</f>
        <v>#N/A</v>
      </c>
      <c r="C145" s="35">
        <f>C144+1</f>
        <v>10</v>
      </c>
    </row>
    <row r="146" spans="1:31" ht="3.75" customHeight="1" x14ac:dyDescent="0.25">
      <c r="A146" s="43" t="e">
        <f>IF($AF$13=Спр!$A$87,Ярлык!B146,IF(VLOOKUP($AF$4,Заявка!$D$17:$AH$29,Заявка!$AB$16,FALSE)&lt;Ярлык!C146,"",Ярлык!$AF$4))</f>
        <v>#N/A</v>
      </c>
      <c r="B146" s="34" t="e">
        <f>VLOOKUP(C146,Заявка!$A$17:$AH$29,Заявка!$D$16+Заявка!$A$16,TRUE)</f>
        <v>#N/A</v>
      </c>
      <c r="C146" s="36">
        <f>C145</f>
        <v>10</v>
      </c>
      <c r="D146" s="63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5"/>
      <c r="X146" s="64"/>
      <c r="Y146" s="64"/>
      <c r="Z146" s="64"/>
      <c r="AA146" s="64"/>
      <c r="AB146" s="64"/>
      <c r="AC146" s="64"/>
      <c r="AD146" s="64"/>
      <c r="AE146" s="66"/>
    </row>
    <row r="147" spans="1:31" ht="18.75" customHeight="1" x14ac:dyDescent="0.25">
      <c r="A147" s="43" t="e">
        <f>IF($AF$13=Спр!$A$87,Ярлык!B147,IF(VLOOKUP($AF$4,Заявка!$D$17:$AH$29,Заявка!$AB$16,FALSE)&lt;Ярлык!C147,"",Ярлык!$AF$4))</f>
        <v>#N/A</v>
      </c>
      <c r="B147" s="34" t="e">
        <f>VLOOKUP(C147,Заявка!$A$17:$AH$29,Заявка!$D$16+Заявка!$A$16,TRUE)</f>
        <v>#N/A</v>
      </c>
      <c r="C147" s="36">
        <f t="shared" ref="C147:C159" si="9">C146</f>
        <v>10</v>
      </c>
      <c r="D147" s="67"/>
      <c r="E147" s="98" t="s">
        <v>83</v>
      </c>
      <c r="F147" s="98"/>
      <c r="G147" s="98"/>
      <c r="H147" s="98"/>
      <c r="I147" s="98"/>
      <c r="J147" s="99" t="e">
        <f>VLOOKUP($A146,Заявка!$D$17:$AH$29,Заявка!$H$16,FALSE)</f>
        <v>#N/A</v>
      </c>
      <c r="K147" s="100"/>
      <c r="L147" s="100"/>
      <c r="M147" s="100"/>
      <c r="N147" s="100"/>
      <c r="O147" s="100"/>
      <c r="P147" s="100"/>
      <c r="Q147" s="100"/>
      <c r="R147" s="100"/>
      <c r="S147" s="101"/>
      <c r="T147" s="68"/>
      <c r="U147" s="68"/>
      <c r="V147" s="68"/>
      <c r="W147" s="69"/>
      <c r="X147" s="102" t="s">
        <v>76</v>
      </c>
      <c r="Y147" s="103"/>
      <c r="Z147" s="103"/>
      <c r="AA147" s="104"/>
      <c r="AB147" s="105" t="s">
        <v>61</v>
      </c>
      <c r="AC147" s="106"/>
      <c r="AD147" s="107"/>
      <c r="AE147" s="70"/>
    </row>
    <row r="148" spans="1:31" ht="3" customHeight="1" x14ac:dyDescent="0.25">
      <c r="A148" s="43" t="e">
        <f>IF($AF$13=Спр!$A$87,Ярлык!B148,IF(VLOOKUP($AF$4,Заявка!$D$17:$AH$29,Заявка!$AB$16,FALSE)&lt;Ярлык!C148,"",Ярлык!$AF$4))</f>
        <v>#N/A</v>
      </c>
      <c r="B148" s="34" t="e">
        <f>VLOOKUP(C148,Заявка!$A$17:$AH$29,Заявка!$D$16+Заявка!$A$16,TRUE)</f>
        <v>#N/A</v>
      </c>
      <c r="C148" s="36">
        <f t="shared" si="9"/>
        <v>10</v>
      </c>
      <c r="D148" s="67"/>
      <c r="E148" s="71"/>
      <c r="F148" s="71"/>
      <c r="G148" s="71"/>
      <c r="H148" s="71"/>
      <c r="I148" s="71"/>
      <c r="J148" s="72"/>
      <c r="K148" s="72"/>
      <c r="L148" s="72"/>
      <c r="M148" s="72"/>
      <c r="N148" s="72"/>
      <c r="O148" s="72"/>
      <c r="P148" s="72"/>
      <c r="Q148" s="68"/>
      <c r="R148" s="73"/>
      <c r="S148" s="73"/>
      <c r="T148" s="73"/>
      <c r="U148" s="73"/>
      <c r="V148" s="74"/>
      <c r="W148" s="75"/>
      <c r="X148" s="74"/>
      <c r="Y148" s="74"/>
      <c r="Z148" s="74"/>
      <c r="AA148" s="74"/>
      <c r="AB148" s="74"/>
      <c r="AC148" s="74"/>
      <c r="AD148" s="74"/>
      <c r="AE148" s="70"/>
    </row>
    <row r="149" spans="1:31" ht="1.5" customHeight="1" x14ac:dyDescent="0.25">
      <c r="A149" s="43" t="e">
        <f>IF($AF$13=Спр!$A$87,Ярлык!B149,IF(VLOOKUP($AF$4,Заявка!$D$17:$AH$29,Заявка!$AB$16,FALSE)&lt;Ярлык!C149,"",Ярлык!$AF$4))</f>
        <v>#N/A</v>
      </c>
      <c r="B149" s="34" t="e">
        <f>VLOOKUP(C149,Заявка!$A$17:$AH$29,Заявка!$D$16+Заявка!$A$16,TRUE)</f>
        <v>#N/A</v>
      </c>
      <c r="C149" s="36">
        <f t="shared" si="9"/>
        <v>10</v>
      </c>
      <c r="D149" s="67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9"/>
      <c r="X149" s="68"/>
      <c r="Y149" s="68"/>
      <c r="Z149" s="68"/>
      <c r="AA149" s="68"/>
      <c r="AB149" s="68"/>
      <c r="AC149" s="68"/>
      <c r="AD149" s="68"/>
      <c r="AE149" s="70"/>
    </row>
    <row r="150" spans="1:31" ht="12" customHeight="1" x14ac:dyDescent="0.25">
      <c r="A150" s="43" t="e">
        <f>IF($AF$13=Спр!$A$87,Ярлык!B150,IF(VLOOKUP($AF$4,Заявка!$D$17:$AH$29,Заявка!$AB$16,FALSE)&lt;Ярлык!C150,"",Ярлык!$AF$4))</f>
        <v>#N/A</v>
      </c>
      <c r="B150" s="34" t="e">
        <f>VLOOKUP(C150,Заявка!$A$17:$AH$29,Заявка!$D$16+Заявка!$A$16,TRUE)</f>
        <v>#N/A</v>
      </c>
      <c r="C150" s="36">
        <f t="shared" si="9"/>
        <v>10</v>
      </c>
      <c r="D150" s="67"/>
      <c r="E150" s="108" t="s">
        <v>82</v>
      </c>
      <c r="F150" s="108"/>
      <c r="G150" s="108"/>
      <c r="H150" s="108"/>
      <c r="I150" s="108"/>
      <c r="J150" s="111" t="e">
        <f>VLOOKUP($A149,Заявка!$D$17:$AH$29,Заявка!$O$16,FALSE)</f>
        <v>#N/A</v>
      </c>
      <c r="K150" s="111"/>
      <c r="L150" s="111"/>
      <c r="M150" s="111"/>
      <c r="N150" s="111"/>
      <c r="O150" s="111"/>
      <c r="P150" s="111"/>
      <c r="Q150" s="111"/>
      <c r="R150" s="111"/>
      <c r="S150" s="111"/>
      <c r="T150" s="111"/>
      <c r="U150" s="111"/>
      <c r="V150" s="68"/>
      <c r="W150" s="69"/>
      <c r="X150" s="114" t="s">
        <v>77</v>
      </c>
      <c r="Y150" s="114"/>
      <c r="Z150" s="114"/>
      <c r="AA150" s="114"/>
      <c r="AB150" s="114"/>
      <c r="AC150" s="114"/>
      <c r="AD150" s="114"/>
      <c r="AE150" s="70"/>
    </row>
    <row r="151" spans="1:31" ht="3" customHeight="1" x14ac:dyDescent="0.25">
      <c r="A151" s="43" t="e">
        <f>IF($AF$13=Спр!$A$87,Ярлык!B151,IF(VLOOKUP($AF$4,Заявка!$D$17:$AH$29,Заявка!$AB$16,FALSE)&lt;Ярлык!C151,"",Ярлык!$AF$4))</f>
        <v>#N/A</v>
      </c>
      <c r="B151" s="34" t="e">
        <f>VLOOKUP(C151,Заявка!$A$17:$AH$29,Заявка!$D$16+Заявка!$A$16,TRUE)</f>
        <v>#N/A</v>
      </c>
      <c r="C151" s="36">
        <f t="shared" si="9"/>
        <v>10</v>
      </c>
      <c r="D151" s="67"/>
      <c r="E151" s="109"/>
      <c r="F151" s="109"/>
      <c r="G151" s="109"/>
      <c r="H151" s="109"/>
      <c r="I151" s="109"/>
      <c r="J151" s="112"/>
      <c r="K151" s="112"/>
      <c r="L151" s="112"/>
      <c r="M151" s="112"/>
      <c r="N151" s="112"/>
      <c r="O151" s="112"/>
      <c r="P151" s="112"/>
      <c r="Q151" s="112"/>
      <c r="R151" s="112"/>
      <c r="S151" s="112"/>
      <c r="T151" s="112"/>
      <c r="U151" s="112"/>
      <c r="V151" s="68"/>
      <c r="W151" s="69"/>
      <c r="X151" s="68"/>
      <c r="Y151" s="68"/>
      <c r="Z151" s="68"/>
      <c r="AA151" s="68"/>
      <c r="AB151" s="68"/>
      <c r="AC151" s="68"/>
      <c r="AD151" s="68"/>
      <c r="AE151" s="70"/>
    </row>
    <row r="152" spans="1:31" ht="15" customHeight="1" x14ac:dyDescent="0.25">
      <c r="A152" s="43" t="e">
        <f>IF($AF$13=Спр!$A$87,Ярлык!B152,IF(VLOOKUP($AF$4,Заявка!$D$17:$AH$29,Заявка!$AB$16,FALSE)&lt;Ярлык!C152,"",Ярлык!$AF$4))</f>
        <v>#N/A</v>
      </c>
      <c r="B152" s="34" t="e">
        <f>VLOOKUP(C152,Заявка!$A$17:$AH$29,Заявка!$D$16+Заявка!$A$16,TRUE)</f>
        <v>#N/A</v>
      </c>
      <c r="C152" s="36">
        <f t="shared" si="9"/>
        <v>10</v>
      </c>
      <c r="D152" s="67"/>
      <c r="E152" s="110"/>
      <c r="F152" s="110"/>
      <c r="G152" s="110"/>
      <c r="H152" s="110"/>
      <c r="I152" s="110"/>
      <c r="J152" s="113"/>
      <c r="K152" s="113"/>
      <c r="L152" s="113"/>
      <c r="M152" s="113"/>
      <c r="N152" s="113"/>
      <c r="O152" s="113"/>
      <c r="P152" s="113"/>
      <c r="Q152" s="113"/>
      <c r="R152" s="113"/>
      <c r="S152" s="113"/>
      <c r="T152" s="113"/>
      <c r="U152" s="113"/>
      <c r="V152" s="68"/>
      <c r="W152" s="69"/>
      <c r="X152" s="115" t="str">
        <f>Заявка!$L$10</f>
        <v>ООО "Довольный клиент"</v>
      </c>
      <c r="Y152" s="116"/>
      <c r="Z152" s="116"/>
      <c r="AA152" s="116"/>
      <c r="AB152" s="116"/>
      <c r="AC152" s="116"/>
      <c r="AD152" s="117"/>
      <c r="AE152" s="70"/>
    </row>
    <row r="153" spans="1:31" ht="12.75" customHeight="1" x14ac:dyDescent="0.25">
      <c r="A153" s="43" t="e">
        <f>IF($AF$13=Спр!$A$87,Ярлык!B153,IF(VLOOKUP($AF$4,Заявка!$D$17:$AH$29,Заявка!$AB$16,FALSE)&lt;Ярлык!C153,"",Ярлык!$AF$4))</f>
        <v>#N/A</v>
      </c>
      <c r="B153" s="34" t="e">
        <f>VLOOKUP(C153,Заявка!$A$17:$AH$29,Заявка!$D$16+Заявка!$A$16,TRUE)</f>
        <v>#N/A</v>
      </c>
      <c r="C153" s="36">
        <f t="shared" si="9"/>
        <v>10</v>
      </c>
      <c r="D153" s="67"/>
      <c r="E153" s="118" t="s">
        <v>78</v>
      </c>
      <c r="F153" s="119"/>
      <c r="G153" s="119"/>
      <c r="H153" s="119"/>
      <c r="I153" s="120"/>
      <c r="J153" s="124" t="e">
        <f>VLOOKUP($A153,Заявка!$D$17:$AH$29,Заявка!$E$16,FALSE)</f>
        <v>#N/A</v>
      </c>
      <c r="K153" s="124"/>
      <c r="L153" s="124"/>
      <c r="M153" s="124"/>
      <c r="N153" s="124"/>
      <c r="O153" s="126" t="e">
        <f>VLOOKUP($A153,Заявка!$D$17:$AH$29,Заявка!$J$16,FALSE)</f>
        <v>#N/A</v>
      </c>
      <c r="P153" s="127"/>
      <c r="Q153" s="127"/>
      <c r="R153" s="127"/>
      <c r="S153" s="127"/>
      <c r="T153" s="127"/>
      <c r="U153" s="128"/>
      <c r="V153" s="68"/>
      <c r="W153" s="69"/>
      <c r="X153" s="132" t="str">
        <f>Заявка!$L$9</f>
        <v>Москва</v>
      </c>
      <c r="Y153" s="133"/>
      <c r="Z153" s="133"/>
      <c r="AA153" s="133"/>
      <c r="AB153" s="133"/>
      <c r="AC153" s="133"/>
      <c r="AD153" s="134"/>
      <c r="AE153" s="70"/>
    </row>
    <row r="154" spans="1:31" ht="7.5" customHeight="1" x14ac:dyDescent="0.25">
      <c r="A154" s="43" t="e">
        <f>IF($AF$13=Спр!$A$87,Ярлык!B154,IF(VLOOKUP($AF$4,Заявка!$D$17:$AH$29,Заявка!$AB$16,FALSE)&lt;Ярлык!C154,"",Ярлык!$AF$4))</f>
        <v>#N/A</v>
      </c>
      <c r="B154" s="34" t="e">
        <f>VLOOKUP(C154,Заявка!$A$17:$AH$29,Заявка!$D$16+Заявка!$A$16,TRUE)</f>
        <v>#N/A</v>
      </c>
      <c r="C154" s="36">
        <f t="shared" si="9"/>
        <v>10</v>
      </c>
      <c r="D154" s="67"/>
      <c r="E154" s="121"/>
      <c r="F154" s="122"/>
      <c r="G154" s="122"/>
      <c r="H154" s="122"/>
      <c r="I154" s="123"/>
      <c r="J154" s="125"/>
      <c r="K154" s="125"/>
      <c r="L154" s="125"/>
      <c r="M154" s="125"/>
      <c r="N154" s="125"/>
      <c r="O154" s="129"/>
      <c r="P154" s="130"/>
      <c r="Q154" s="130"/>
      <c r="R154" s="130"/>
      <c r="S154" s="130"/>
      <c r="T154" s="130"/>
      <c r="U154" s="131"/>
      <c r="V154" s="68"/>
      <c r="W154" s="69"/>
      <c r="X154" s="135"/>
      <c r="Y154" s="136"/>
      <c r="Z154" s="136"/>
      <c r="AA154" s="136"/>
      <c r="AB154" s="136"/>
      <c r="AC154" s="136"/>
      <c r="AD154" s="137"/>
      <c r="AE154" s="70"/>
    </row>
    <row r="155" spans="1:31" ht="13.5" customHeight="1" x14ac:dyDescent="0.25">
      <c r="A155" s="43" t="e">
        <f>IF($AF$13=Спр!$A$87,Ярлык!B155,IF(VLOOKUP($AF$4,Заявка!$D$17:$AH$29,Заявка!$AB$16,FALSE)&lt;Ярлык!C155,"",Ярлык!$AF$4))</f>
        <v>#N/A</v>
      </c>
      <c r="B155" s="34" t="e">
        <f>VLOOKUP(C155,Заявка!$A$17:$AH$29,Заявка!$D$16+Заявка!$A$16,TRUE)</f>
        <v>#N/A</v>
      </c>
      <c r="C155" s="36">
        <f t="shared" si="9"/>
        <v>10</v>
      </c>
      <c r="D155" s="67"/>
      <c r="E155" s="96" t="s">
        <v>79</v>
      </c>
      <c r="F155" s="96"/>
      <c r="G155" s="96"/>
      <c r="H155" s="96"/>
      <c r="I155" s="96"/>
      <c r="J155" s="97" t="e">
        <f>VLOOKUP($A155,Заявка!$D$17:$AH$29,Заявка!$T$16,FALSE)</f>
        <v>#N/A</v>
      </c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68"/>
      <c r="W155" s="69"/>
      <c r="X155" s="135"/>
      <c r="Y155" s="136"/>
      <c r="Z155" s="136"/>
      <c r="AA155" s="136"/>
      <c r="AB155" s="136"/>
      <c r="AC155" s="136"/>
      <c r="AD155" s="137"/>
      <c r="AE155" s="70"/>
    </row>
    <row r="156" spans="1:31" ht="3" customHeight="1" x14ac:dyDescent="0.25">
      <c r="A156" s="43" t="e">
        <f>IF($AF$13=Спр!$A$87,Ярлык!B156,IF(VLOOKUP($AF$4,Заявка!$D$17:$AH$29,Заявка!$AB$16,FALSE)&lt;Ярлык!C156,"",Ярлык!$AF$4))</f>
        <v>#N/A</v>
      </c>
      <c r="B156" s="34" t="e">
        <f>VLOOKUP(C156,Заявка!$A$17:$AH$29,Заявка!$D$16+Заявка!$A$16,TRUE)</f>
        <v>#N/A</v>
      </c>
      <c r="C156" s="36">
        <f t="shared" si="9"/>
        <v>10</v>
      </c>
      <c r="D156" s="67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9"/>
      <c r="X156" s="135" t="str">
        <f>Заявка!$L$11</f>
        <v>89991112223 Удальцов Вячеслав</v>
      </c>
      <c r="Y156" s="136"/>
      <c r="Z156" s="136"/>
      <c r="AA156" s="136"/>
      <c r="AB156" s="136"/>
      <c r="AC156" s="136"/>
      <c r="AD156" s="137"/>
      <c r="AE156" s="70"/>
    </row>
    <row r="157" spans="1:31" ht="15" customHeight="1" x14ac:dyDescent="0.25">
      <c r="A157" s="43" t="e">
        <f>IF($AF$13=Спр!$A$87,Ярлык!B157,IF(VLOOKUP($AF$4,Заявка!$D$17:$AH$29,Заявка!$AB$16,FALSE)&lt;Ярлык!C157,"",Ярлык!$AF$4))</f>
        <v>#N/A</v>
      </c>
      <c r="B157" s="34" t="e">
        <f>VLOOKUP(C157,Заявка!$A$17:$AH$29,Заявка!$D$16+Заявка!$A$16,TRUE)</f>
        <v>#N/A</v>
      </c>
      <c r="C157" s="36">
        <f t="shared" si="9"/>
        <v>10</v>
      </c>
      <c r="D157" s="67"/>
      <c r="E157" s="141" t="s">
        <v>80</v>
      </c>
      <c r="F157" s="141"/>
      <c r="G157" s="141"/>
      <c r="H157" s="141"/>
      <c r="I157" s="143">
        <f ca="1">TODAY()</f>
        <v>46093</v>
      </c>
      <c r="J157" s="144"/>
      <c r="K157" s="144"/>
      <c r="L157" s="144"/>
      <c r="M157" s="68"/>
      <c r="N157" s="141" t="s">
        <v>81</v>
      </c>
      <c r="O157" s="141"/>
      <c r="P157" s="141"/>
      <c r="Q157" s="141"/>
      <c r="R157" s="146"/>
      <c r="S157" s="147"/>
      <c r="T157" s="147"/>
      <c r="U157" s="147"/>
      <c r="V157" s="68"/>
      <c r="W157" s="69"/>
      <c r="X157" s="138"/>
      <c r="Y157" s="139"/>
      <c r="Z157" s="139"/>
      <c r="AA157" s="139"/>
      <c r="AB157" s="139"/>
      <c r="AC157" s="139"/>
      <c r="AD157" s="140"/>
      <c r="AE157" s="70"/>
    </row>
    <row r="158" spans="1:31" ht="6" customHeight="1" x14ac:dyDescent="0.25">
      <c r="A158" s="43" t="e">
        <f>IF($AF$13=Спр!$A$87,Ярлык!B158,IF(VLOOKUP($AF$4,Заявка!$D$17:$AH$29,Заявка!$AB$16,FALSE)&lt;Ярлык!C158,"",Ярлык!$AF$4))</f>
        <v>#N/A</v>
      </c>
      <c r="B158" s="34" t="e">
        <f>VLOOKUP(C158,Заявка!$A$17:$AH$29,Заявка!$D$16+Заявка!$A$16,TRUE)</f>
        <v>#N/A</v>
      </c>
      <c r="C158" s="36">
        <f t="shared" si="9"/>
        <v>10</v>
      </c>
      <c r="D158" s="67"/>
      <c r="E158" s="142"/>
      <c r="F158" s="142"/>
      <c r="G158" s="142"/>
      <c r="H158" s="142"/>
      <c r="I158" s="145"/>
      <c r="J158" s="145"/>
      <c r="K158" s="145"/>
      <c r="L158" s="145"/>
      <c r="M158" s="68"/>
      <c r="N158" s="142"/>
      <c r="O158" s="142"/>
      <c r="P158" s="142"/>
      <c r="Q158" s="142"/>
      <c r="R158" s="148"/>
      <c r="S158" s="148"/>
      <c r="T158" s="148"/>
      <c r="U158" s="148"/>
      <c r="V158" s="68"/>
      <c r="W158" s="69"/>
      <c r="X158" s="68"/>
      <c r="Y158" s="68"/>
      <c r="Z158" s="68"/>
      <c r="AA158" s="68"/>
      <c r="AB158" s="68"/>
      <c r="AC158" s="68"/>
      <c r="AD158" s="68"/>
      <c r="AE158" s="70"/>
    </row>
    <row r="159" spans="1:31" ht="6" customHeight="1" x14ac:dyDescent="0.25">
      <c r="A159" s="43" t="e">
        <f>IF($AF$13=Спр!$A$87,Ярлык!B159,IF(VLOOKUP($AF$4,Заявка!$D$17:$AH$29,Заявка!$AB$16,FALSE)&lt;Ярлык!C159,"",Ярлык!$AF$4))</f>
        <v>#N/A</v>
      </c>
      <c r="B159" s="34" t="e">
        <f>VLOOKUP(C159,Заявка!$A$17:$AH$29,Заявка!$D$16+Заявка!$A$16,TRUE)</f>
        <v>#N/A</v>
      </c>
      <c r="C159" s="37">
        <f t="shared" si="9"/>
        <v>10</v>
      </c>
      <c r="D159" s="76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78"/>
      <c r="X159" s="77"/>
      <c r="Y159" s="77"/>
      <c r="Z159" s="77"/>
      <c r="AA159" s="77"/>
      <c r="AB159" s="77"/>
      <c r="AC159" s="77"/>
      <c r="AD159" s="77"/>
      <c r="AE159" s="79"/>
    </row>
    <row r="160" spans="1:31" ht="10.5" customHeight="1" thickBot="1" x14ac:dyDescent="0.3">
      <c r="A160" s="43" t="e">
        <f>IF($AF$13=Спр!$A$87,Ярлык!B160,IF(VLOOKUP($AF$4,Заявка!$D$17:$AH$29,Заявка!$AB$16,FALSE)&lt;Ярлык!C160,"",Ярлык!$AF$4))</f>
        <v>#N/A</v>
      </c>
      <c r="B160" s="34" t="e">
        <f>VLOOKUP(C160,Заявка!$A$17:$AH$29,Заявка!$D$16+Заявка!$A$16,TRUE)</f>
        <v>#N/A</v>
      </c>
      <c r="C160" s="37">
        <f>C159</f>
        <v>10</v>
      </c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</row>
    <row r="161" spans="1:31" ht="10.5" customHeight="1" x14ac:dyDescent="0.25">
      <c r="A161" s="43" t="e">
        <f>IF($AF$13=Спр!$A$87,Ярлык!B161,IF(VLOOKUP($AF$4,Заявка!$D$17:$AH$29,Заявка!$AB$16,FALSE)&lt;Ярлык!C161,"",Ярлык!$AF$4))</f>
        <v>#N/A</v>
      </c>
      <c r="B161" s="34" t="e">
        <f>VLOOKUP(C161,Заявка!$A$17:$AH$29,Заявка!$D$16+Заявка!$A$16,TRUE)</f>
        <v>#N/A</v>
      </c>
      <c r="C161" s="35">
        <f>C160+1</f>
        <v>11</v>
      </c>
    </row>
    <row r="162" spans="1:31" ht="3.75" customHeight="1" x14ac:dyDescent="0.25">
      <c r="A162" s="43" t="e">
        <f>IF($AF$13=Спр!$A$87,Ярлык!B162,IF(VLOOKUP($AF$4,Заявка!$D$17:$AH$29,Заявка!$AB$16,FALSE)&lt;Ярлык!C162,"",Ярлык!$AF$4))</f>
        <v>#N/A</v>
      </c>
      <c r="B162" s="34" t="e">
        <f>VLOOKUP(C162,Заявка!$A$17:$AH$29,Заявка!$D$16+Заявка!$A$16,TRUE)</f>
        <v>#N/A</v>
      </c>
      <c r="C162" s="36">
        <f>C161</f>
        <v>11</v>
      </c>
      <c r="D162" s="63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5"/>
      <c r="X162" s="64"/>
      <c r="Y162" s="64"/>
      <c r="Z162" s="64"/>
      <c r="AA162" s="64"/>
      <c r="AB162" s="64"/>
      <c r="AC162" s="64"/>
      <c r="AD162" s="64"/>
      <c r="AE162" s="66"/>
    </row>
    <row r="163" spans="1:31" ht="18.75" customHeight="1" x14ac:dyDescent="0.25">
      <c r="A163" s="43" t="e">
        <f>IF($AF$13=Спр!$A$87,Ярлык!B163,IF(VLOOKUP($AF$4,Заявка!$D$17:$AH$29,Заявка!$AB$16,FALSE)&lt;Ярлык!C163,"",Ярлык!$AF$4))</f>
        <v>#N/A</v>
      </c>
      <c r="B163" s="34" t="e">
        <f>VLOOKUP(C163,Заявка!$A$17:$AH$29,Заявка!$D$16+Заявка!$A$16,TRUE)</f>
        <v>#N/A</v>
      </c>
      <c r="C163" s="36">
        <f t="shared" ref="C163:C175" si="10">C162</f>
        <v>11</v>
      </c>
      <c r="D163" s="67"/>
      <c r="E163" s="98" t="s">
        <v>83</v>
      </c>
      <c r="F163" s="98"/>
      <c r="G163" s="98"/>
      <c r="H163" s="98"/>
      <c r="I163" s="98"/>
      <c r="J163" s="99" t="e">
        <f>VLOOKUP($A162,Заявка!$D$17:$AH$29,Заявка!$H$16,FALSE)</f>
        <v>#N/A</v>
      </c>
      <c r="K163" s="100"/>
      <c r="L163" s="100"/>
      <c r="M163" s="100"/>
      <c r="N163" s="100"/>
      <c r="O163" s="100"/>
      <c r="P163" s="100"/>
      <c r="Q163" s="100"/>
      <c r="R163" s="100"/>
      <c r="S163" s="101"/>
      <c r="T163" s="68"/>
      <c r="U163" s="68"/>
      <c r="V163" s="68"/>
      <c r="W163" s="69"/>
      <c r="X163" s="102" t="s">
        <v>76</v>
      </c>
      <c r="Y163" s="103"/>
      <c r="Z163" s="103"/>
      <c r="AA163" s="104"/>
      <c r="AB163" s="105" t="s">
        <v>61</v>
      </c>
      <c r="AC163" s="106"/>
      <c r="AD163" s="107"/>
      <c r="AE163" s="70"/>
    </row>
    <row r="164" spans="1:31" ht="3" customHeight="1" x14ac:dyDescent="0.25">
      <c r="A164" s="43" t="e">
        <f>IF($AF$13=Спр!$A$87,Ярлык!B164,IF(VLOOKUP($AF$4,Заявка!$D$17:$AH$29,Заявка!$AB$16,FALSE)&lt;Ярлык!C164,"",Ярлык!$AF$4))</f>
        <v>#N/A</v>
      </c>
      <c r="B164" s="34" t="e">
        <f>VLOOKUP(C164,Заявка!$A$17:$AH$29,Заявка!$D$16+Заявка!$A$16,TRUE)</f>
        <v>#N/A</v>
      </c>
      <c r="C164" s="36">
        <f t="shared" si="10"/>
        <v>11</v>
      </c>
      <c r="D164" s="67"/>
      <c r="E164" s="71"/>
      <c r="F164" s="71"/>
      <c r="G164" s="71"/>
      <c r="H164" s="71"/>
      <c r="I164" s="71"/>
      <c r="J164" s="72"/>
      <c r="K164" s="72"/>
      <c r="L164" s="72"/>
      <c r="M164" s="72"/>
      <c r="N164" s="72"/>
      <c r="O164" s="72"/>
      <c r="P164" s="72"/>
      <c r="Q164" s="68"/>
      <c r="R164" s="73"/>
      <c r="S164" s="73"/>
      <c r="T164" s="73"/>
      <c r="U164" s="73"/>
      <c r="V164" s="74"/>
      <c r="W164" s="75"/>
      <c r="X164" s="74"/>
      <c r="Y164" s="74"/>
      <c r="Z164" s="74"/>
      <c r="AA164" s="74"/>
      <c r="AB164" s="74"/>
      <c r="AC164" s="74"/>
      <c r="AD164" s="74"/>
      <c r="AE164" s="70"/>
    </row>
    <row r="165" spans="1:31" ht="1.5" customHeight="1" x14ac:dyDescent="0.25">
      <c r="A165" s="43" t="e">
        <f>IF($AF$13=Спр!$A$87,Ярлык!B165,IF(VLOOKUP($AF$4,Заявка!$D$17:$AH$29,Заявка!$AB$16,FALSE)&lt;Ярлык!C165,"",Ярлык!$AF$4))</f>
        <v>#N/A</v>
      </c>
      <c r="B165" s="34" t="e">
        <f>VLOOKUP(C165,Заявка!$A$17:$AH$29,Заявка!$D$16+Заявка!$A$16,TRUE)</f>
        <v>#N/A</v>
      </c>
      <c r="C165" s="36">
        <f t="shared" si="10"/>
        <v>11</v>
      </c>
      <c r="D165" s="67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9"/>
      <c r="X165" s="68"/>
      <c r="Y165" s="68"/>
      <c r="Z165" s="68"/>
      <c r="AA165" s="68"/>
      <c r="AB165" s="68"/>
      <c r="AC165" s="68"/>
      <c r="AD165" s="68"/>
      <c r="AE165" s="70"/>
    </row>
    <row r="166" spans="1:31" ht="12" customHeight="1" x14ac:dyDescent="0.25">
      <c r="A166" s="43" t="e">
        <f>IF($AF$13=Спр!$A$87,Ярлык!B166,IF(VLOOKUP($AF$4,Заявка!$D$17:$AH$29,Заявка!$AB$16,FALSE)&lt;Ярлык!C166,"",Ярлык!$AF$4))</f>
        <v>#N/A</v>
      </c>
      <c r="B166" s="34" t="e">
        <f>VLOOKUP(C166,Заявка!$A$17:$AH$29,Заявка!$D$16+Заявка!$A$16,TRUE)</f>
        <v>#N/A</v>
      </c>
      <c r="C166" s="36">
        <f t="shared" si="10"/>
        <v>11</v>
      </c>
      <c r="D166" s="67"/>
      <c r="E166" s="108" t="s">
        <v>82</v>
      </c>
      <c r="F166" s="108"/>
      <c r="G166" s="108"/>
      <c r="H166" s="108"/>
      <c r="I166" s="108"/>
      <c r="J166" s="111" t="e">
        <f>VLOOKUP($A165,Заявка!$D$17:$AH$29,Заявка!$O$16,FALSE)</f>
        <v>#N/A</v>
      </c>
      <c r="K166" s="111"/>
      <c r="L166" s="111"/>
      <c r="M166" s="111"/>
      <c r="N166" s="111"/>
      <c r="O166" s="111"/>
      <c r="P166" s="111"/>
      <c r="Q166" s="111"/>
      <c r="R166" s="111"/>
      <c r="S166" s="111"/>
      <c r="T166" s="111"/>
      <c r="U166" s="111"/>
      <c r="V166" s="68"/>
      <c r="W166" s="69"/>
      <c r="X166" s="114" t="s">
        <v>77</v>
      </c>
      <c r="Y166" s="114"/>
      <c r="Z166" s="114"/>
      <c r="AA166" s="114"/>
      <c r="AB166" s="114"/>
      <c r="AC166" s="114"/>
      <c r="AD166" s="114"/>
      <c r="AE166" s="70"/>
    </row>
    <row r="167" spans="1:31" ht="3" customHeight="1" x14ac:dyDescent="0.25">
      <c r="A167" s="43" t="e">
        <f>IF($AF$13=Спр!$A$87,Ярлык!B167,IF(VLOOKUP($AF$4,Заявка!$D$17:$AH$29,Заявка!$AB$16,FALSE)&lt;Ярлык!C167,"",Ярлык!$AF$4))</f>
        <v>#N/A</v>
      </c>
      <c r="B167" s="34" t="e">
        <f>VLOOKUP(C167,Заявка!$A$17:$AH$29,Заявка!$D$16+Заявка!$A$16,TRUE)</f>
        <v>#N/A</v>
      </c>
      <c r="C167" s="36">
        <f t="shared" si="10"/>
        <v>11</v>
      </c>
      <c r="D167" s="67"/>
      <c r="E167" s="109"/>
      <c r="F167" s="109"/>
      <c r="G167" s="109"/>
      <c r="H167" s="109"/>
      <c r="I167" s="109"/>
      <c r="J167" s="112"/>
      <c r="K167" s="112"/>
      <c r="L167" s="112"/>
      <c r="M167" s="112"/>
      <c r="N167" s="112"/>
      <c r="O167" s="112"/>
      <c r="P167" s="112"/>
      <c r="Q167" s="112"/>
      <c r="R167" s="112"/>
      <c r="S167" s="112"/>
      <c r="T167" s="112"/>
      <c r="U167" s="112"/>
      <c r="V167" s="68"/>
      <c r="W167" s="69"/>
      <c r="X167" s="68"/>
      <c r="Y167" s="68"/>
      <c r="Z167" s="68"/>
      <c r="AA167" s="68"/>
      <c r="AB167" s="68"/>
      <c r="AC167" s="68"/>
      <c r="AD167" s="68"/>
      <c r="AE167" s="70"/>
    </row>
    <row r="168" spans="1:31" ht="15" customHeight="1" x14ac:dyDescent="0.25">
      <c r="A168" s="43" t="e">
        <f>IF($AF$13=Спр!$A$87,Ярлык!B168,IF(VLOOKUP($AF$4,Заявка!$D$17:$AH$29,Заявка!$AB$16,FALSE)&lt;Ярлык!C168,"",Ярлык!$AF$4))</f>
        <v>#N/A</v>
      </c>
      <c r="B168" s="34" t="e">
        <f>VLOOKUP(C168,Заявка!$A$17:$AH$29,Заявка!$D$16+Заявка!$A$16,TRUE)</f>
        <v>#N/A</v>
      </c>
      <c r="C168" s="36">
        <f t="shared" si="10"/>
        <v>11</v>
      </c>
      <c r="D168" s="67"/>
      <c r="E168" s="110"/>
      <c r="F168" s="110"/>
      <c r="G168" s="110"/>
      <c r="H168" s="110"/>
      <c r="I168" s="110"/>
      <c r="J168" s="113"/>
      <c r="K168" s="113"/>
      <c r="L168" s="113"/>
      <c r="M168" s="113"/>
      <c r="N168" s="113"/>
      <c r="O168" s="113"/>
      <c r="P168" s="113"/>
      <c r="Q168" s="113"/>
      <c r="R168" s="113"/>
      <c r="S168" s="113"/>
      <c r="T168" s="113"/>
      <c r="U168" s="113"/>
      <c r="V168" s="68"/>
      <c r="W168" s="69"/>
      <c r="X168" s="115" t="str">
        <f>Заявка!$L$10</f>
        <v>ООО "Довольный клиент"</v>
      </c>
      <c r="Y168" s="116"/>
      <c r="Z168" s="116"/>
      <c r="AA168" s="116"/>
      <c r="AB168" s="116"/>
      <c r="AC168" s="116"/>
      <c r="AD168" s="117"/>
      <c r="AE168" s="70"/>
    </row>
    <row r="169" spans="1:31" ht="12.75" customHeight="1" x14ac:dyDescent="0.25">
      <c r="A169" s="43" t="e">
        <f>IF($AF$13=Спр!$A$87,Ярлык!B169,IF(VLOOKUP($AF$4,Заявка!$D$17:$AH$29,Заявка!$AB$16,FALSE)&lt;Ярлык!C169,"",Ярлык!$AF$4))</f>
        <v>#N/A</v>
      </c>
      <c r="B169" s="34" t="e">
        <f>VLOOKUP(C169,Заявка!$A$17:$AH$29,Заявка!$D$16+Заявка!$A$16,TRUE)</f>
        <v>#N/A</v>
      </c>
      <c r="C169" s="36">
        <f t="shared" si="10"/>
        <v>11</v>
      </c>
      <c r="D169" s="67"/>
      <c r="E169" s="118" t="s">
        <v>78</v>
      </c>
      <c r="F169" s="119"/>
      <c r="G169" s="119"/>
      <c r="H169" s="119"/>
      <c r="I169" s="120"/>
      <c r="J169" s="124" t="e">
        <f>VLOOKUP($A169,Заявка!$D$17:$AH$29,Заявка!$E$16,FALSE)</f>
        <v>#N/A</v>
      </c>
      <c r="K169" s="124"/>
      <c r="L169" s="124"/>
      <c r="M169" s="124"/>
      <c r="N169" s="124"/>
      <c r="O169" s="126" t="e">
        <f>VLOOKUP($A169,Заявка!$D$17:$AH$29,Заявка!$J$16,FALSE)</f>
        <v>#N/A</v>
      </c>
      <c r="P169" s="127"/>
      <c r="Q169" s="127"/>
      <c r="R169" s="127"/>
      <c r="S169" s="127"/>
      <c r="T169" s="127"/>
      <c r="U169" s="128"/>
      <c r="V169" s="68"/>
      <c r="W169" s="69"/>
      <c r="X169" s="132" t="str">
        <f>Заявка!$L$9</f>
        <v>Москва</v>
      </c>
      <c r="Y169" s="133"/>
      <c r="Z169" s="133"/>
      <c r="AA169" s="133"/>
      <c r="AB169" s="133"/>
      <c r="AC169" s="133"/>
      <c r="AD169" s="134"/>
      <c r="AE169" s="70"/>
    </row>
    <row r="170" spans="1:31" ht="7.5" customHeight="1" x14ac:dyDescent="0.25">
      <c r="A170" s="43" t="e">
        <f>IF($AF$13=Спр!$A$87,Ярлык!B170,IF(VLOOKUP($AF$4,Заявка!$D$17:$AH$29,Заявка!$AB$16,FALSE)&lt;Ярлык!C170,"",Ярлык!$AF$4))</f>
        <v>#N/A</v>
      </c>
      <c r="B170" s="34" t="e">
        <f>VLOOKUP(C170,Заявка!$A$17:$AH$29,Заявка!$D$16+Заявка!$A$16,TRUE)</f>
        <v>#N/A</v>
      </c>
      <c r="C170" s="36">
        <f t="shared" si="10"/>
        <v>11</v>
      </c>
      <c r="D170" s="67"/>
      <c r="E170" s="121"/>
      <c r="F170" s="122"/>
      <c r="G170" s="122"/>
      <c r="H170" s="122"/>
      <c r="I170" s="123"/>
      <c r="J170" s="125"/>
      <c r="K170" s="125"/>
      <c r="L170" s="125"/>
      <c r="M170" s="125"/>
      <c r="N170" s="125"/>
      <c r="O170" s="129"/>
      <c r="P170" s="130"/>
      <c r="Q170" s="130"/>
      <c r="R170" s="130"/>
      <c r="S170" s="130"/>
      <c r="T170" s="130"/>
      <c r="U170" s="131"/>
      <c r="V170" s="68"/>
      <c r="W170" s="69"/>
      <c r="X170" s="135"/>
      <c r="Y170" s="136"/>
      <c r="Z170" s="136"/>
      <c r="AA170" s="136"/>
      <c r="AB170" s="136"/>
      <c r="AC170" s="136"/>
      <c r="AD170" s="137"/>
      <c r="AE170" s="70"/>
    </row>
    <row r="171" spans="1:31" ht="13.5" customHeight="1" x14ac:dyDescent="0.25">
      <c r="A171" s="43" t="e">
        <f>IF($AF$13=Спр!$A$87,Ярлык!B171,IF(VLOOKUP($AF$4,Заявка!$D$17:$AH$29,Заявка!$AB$16,FALSE)&lt;Ярлык!C171,"",Ярлык!$AF$4))</f>
        <v>#N/A</v>
      </c>
      <c r="B171" s="34" t="e">
        <f>VLOOKUP(C171,Заявка!$A$17:$AH$29,Заявка!$D$16+Заявка!$A$16,TRUE)</f>
        <v>#N/A</v>
      </c>
      <c r="C171" s="36">
        <f t="shared" si="10"/>
        <v>11</v>
      </c>
      <c r="D171" s="67"/>
      <c r="E171" s="96" t="s">
        <v>79</v>
      </c>
      <c r="F171" s="96"/>
      <c r="G171" s="96"/>
      <c r="H171" s="96"/>
      <c r="I171" s="96"/>
      <c r="J171" s="97" t="e">
        <f>VLOOKUP($A171,Заявка!$D$17:$AH$29,Заявка!$T$16,FALSE)</f>
        <v>#N/A</v>
      </c>
      <c r="K171" s="97"/>
      <c r="L171" s="97"/>
      <c r="M171" s="97"/>
      <c r="N171" s="97"/>
      <c r="O171" s="97"/>
      <c r="P171" s="97"/>
      <c r="Q171" s="97"/>
      <c r="R171" s="97"/>
      <c r="S171" s="97"/>
      <c r="T171" s="97"/>
      <c r="U171" s="97"/>
      <c r="V171" s="68"/>
      <c r="W171" s="69"/>
      <c r="X171" s="135"/>
      <c r="Y171" s="136"/>
      <c r="Z171" s="136"/>
      <c r="AA171" s="136"/>
      <c r="AB171" s="136"/>
      <c r="AC171" s="136"/>
      <c r="AD171" s="137"/>
      <c r="AE171" s="70"/>
    </row>
    <row r="172" spans="1:31" ht="3" customHeight="1" x14ac:dyDescent="0.25">
      <c r="A172" s="43" t="e">
        <f>IF($AF$13=Спр!$A$87,Ярлык!B172,IF(VLOOKUP($AF$4,Заявка!$D$17:$AH$29,Заявка!$AB$16,FALSE)&lt;Ярлык!C172,"",Ярлык!$AF$4))</f>
        <v>#N/A</v>
      </c>
      <c r="B172" s="34" t="e">
        <f>VLOOKUP(C172,Заявка!$A$17:$AH$29,Заявка!$D$16+Заявка!$A$16,TRUE)</f>
        <v>#N/A</v>
      </c>
      <c r="C172" s="36">
        <f t="shared" si="10"/>
        <v>11</v>
      </c>
      <c r="D172" s="67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9"/>
      <c r="X172" s="135" t="str">
        <f>Заявка!$L$11</f>
        <v>89991112223 Удальцов Вячеслав</v>
      </c>
      <c r="Y172" s="136"/>
      <c r="Z172" s="136"/>
      <c r="AA172" s="136"/>
      <c r="AB172" s="136"/>
      <c r="AC172" s="136"/>
      <c r="AD172" s="137"/>
      <c r="AE172" s="70"/>
    </row>
    <row r="173" spans="1:31" ht="15" customHeight="1" x14ac:dyDescent="0.25">
      <c r="A173" s="43" t="e">
        <f>IF($AF$13=Спр!$A$87,Ярлык!B173,IF(VLOOKUP($AF$4,Заявка!$D$17:$AH$29,Заявка!$AB$16,FALSE)&lt;Ярлык!C173,"",Ярлык!$AF$4))</f>
        <v>#N/A</v>
      </c>
      <c r="B173" s="34" t="e">
        <f>VLOOKUP(C173,Заявка!$A$17:$AH$29,Заявка!$D$16+Заявка!$A$16,TRUE)</f>
        <v>#N/A</v>
      </c>
      <c r="C173" s="36">
        <f t="shared" si="10"/>
        <v>11</v>
      </c>
      <c r="D173" s="67"/>
      <c r="E173" s="141" t="s">
        <v>80</v>
      </c>
      <c r="F173" s="141"/>
      <c r="G173" s="141"/>
      <c r="H173" s="141"/>
      <c r="I173" s="143">
        <f ca="1">TODAY()</f>
        <v>46093</v>
      </c>
      <c r="J173" s="144"/>
      <c r="K173" s="144"/>
      <c r="L173" s="144"/>
      <c r="M173" s="68"/>
      <c r="N173" s="141" t="s">
        <v>81</v>
      </c>
      <c r="O173" s="141"/>
      <c r="P173" s="141"/>
      <c r="Q173" s="141"/>
      <c r="R173" s="146"/>
      <c r="S173" s="147"/>
      <c r="T173" s="147"/>
      <c r="U173" s="147"/>
      <c r="V173" s="68"/>
      <c r="W173" s="69"/>
      <c r="X173" s="138"/>
      <c r="Y173" s="139"/>
      <c r="Z173" s="139"/>
      <c r="AA173" s="139"/>
      <c r="AB173" s="139"/>
      <c r="AC173" s="139"/>
      <c r="AD173" s="140"/>
      <c r="AE173" s="70"/>
    </row>
    <row r="174" spans="1:31" ht="6" customHeight="1" x14ac:dyDescent="0.25">
      <c r="A174" s="43" t="e">
        <f>IF($AF$13=Спр!$A$87,Ярлык!B174,IF(VLOOKUP($AF$4,Заявка!$D$17:$AH$29,Заявка!$AB$16,FALSE)&lt;Ярлык!C174,"",Ярлык!$AF$4))</f>
        <v>#N/A</v>
      </c>
      <c r="B174" s="34" t="e">
        <f>VLOOKUP(C174,Заявка!$A$17:$AH$29,Заявка!$D$16+Заявка!$A$16,TRUE)</f>
        <v>#N/A</v>
      </c>
      <c r="C174" s="36">
        <f t="shared" si="10"/>
        <v>11</v>
      </c>
      <c r="D174" s="67"/>
      <c r="E174" s="142"/>
      <c r="F174" s="142"/>
      <c r="G174" s="142"/>
      <c r="H174" s="142"/>
      <c r="I174" s="145"/>
      <c r="J174" s="145"/>
      <c r="K174" s="145"/>
      <c r="L174" s="145"/>
      <c r="M174" s="68"/>
      <c r="N174" s="142"/>
      <c r="O174" s="142"/>
      <c r="P174" s="142"/>
      <c r="Q174" s="142"/>
      <c r="R174" s="148"/>
      <c r="S174" s="148"/>
      <c r="T174" s="148"/>
      <c r="U174" s="148"/>
      <c r="V174" s="68"/>
      <c r="W174" s="69"/>
      <c r="X174" s="68"/>
      <c r="Y174" s="68"/>
      <c r="Z174" s="68"/>
      <c r="AA174" s="68"/>
      <c r="AB174" s="68"/>
      <c r="AC174" s="68"/>
      <c r="AD174" s="68"/>
      <c r="AE174" s="70"/>
    </row>
    <row r="175" spans="1:31" ht="6" customHeight="1" x14ac:dyDescent="0.25">
      <c r="A175" s="43" t="e">
        <f>IF($AF$13=Спр!$A$87,Ярлык!B175,IF(VLOOKUP($AF$4,Заявка!$D$17:$AH$29,Заявка!$AB$16,FALSE)&lt;Ярлык!C175,"",Ярлык!$AF$4))</f>
        <v>#N/A</v>
      </c>
      <c r="B175" s="34" t="e">
        <f>VLOOKUP(C175,Заявка!$A$17:$AH$29,Заявка!$D$16+Заявка!$A$16,TRUE)</f>
        <v>#N/A</v>
      </c>
      <c r="C175" s="37">
        <f t="shared" si="10"/>
        <v>11</v>
      </c>
      <c r="D175" s="76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8"/>
      <c r="X175" s="77"/>
      <c r="Y175" s="77"/>
      <c r="Z175" s="77"/>
      <c r="AA175" s="77"/>
      <c r="AB175" s="77"/>
      <c r="AC175" s="77"/>
      <c r="AD175" s="77"/>
      <c r="AE175" s="79"/>
    </row>
    <row r="176" spans="1:31" ht="10.5" customHeight="1" thickBot="1" x14ac:dyDescent="0.3">
      <c r="A176" s="43" t="e">
        <f>IF($AF$13=Спр!$A$87,Ярлык!B176,IF(VLOOKUP($AF$4,Заявка!$D$17:$AH$29,Заявка!$AB$16,FALSE)&lt;Ярлык!C176,"",Ярлык!$AF$4))</f>
        <v>#N/A</v>
      </c>
      <c r="B176" s="34" t="e">
        <f>VLOOKUP(C176,Заявка!$A$17:$AH$29,Заявка!$D$16+Заявка!$A$16,TRUE)</f>
        <v>#N/A</v>
      </c>
      <c r="C176" s="37">
        <f>C175</f>
        <v>11</v>
      </c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</row>
    <row r="177" spans="1:31" ht="10.5" customHeight="1" x14ac:dyDescent="0.25">
      <c r="A177" s="43" t="e">
        <f>IF($AF$13=Спр!$A$87,Ярлык!B177,IF(VLOOKUP($AF$4,Заявка!$D$17:$AH$29,Заявка!$AB$16,FALSE)&lt;Ярлык!C177,"",Ярлык!$AF$4))</f>
        <v>#N/A</v>
      </c>
      <c r="B177" s="34" t="e">
        <f>VLOOKUP(C177,Заявка!$A$17:$AH$29,Заявка!$D$16+Заявка!$A$16,TRUE)</f>
        <v>#N/A</v>
      </c>
      <c r="C177" s="35">
        <f>C176+1</f>
        <v>12</v>
      </c>
    </row>
    <row r="178" spans="1:31" ht="3.75" customHeight="1" x14ac:dyDescent="0.25">
      <c r="A178" s="43" t="e">
        <f>IF($AF$13=Спр!$A$87,Ярлык!B178,IF(VLOOKUP($AF$4,Заявка!$D$17:$AH$29,Заявка!$AB$16,FALSE)&lt;Ярлык!C178,"",Ярлык!$AF$4))</f>
        <v>#N/A</v>
      </c>
      <c r="B178" s="34" t="e">
        <f>VLOOKUP(C178,Заявка!$A$17:$AH$29,Заявка!$D$16+Заявка!$A$16,TRUE)</f>
        <v>#N/A</v>
      </c>
      <c r="C178" s="36">
        <f>C177</f>
        <v>12</v>
      </c>
      <c r="D178" s="63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5"/>
      <c r="X178" s="64"/>
      <c r="Y178" s="64"/>
      <c r="Z178" s="64"/>
      <c r="AA178" s="64"/>
      <c r="AB178" s="64"/>
      <c r="AC178" s="64"/>
      <c r="AD178" s="64"/>
      <c r="AE178" s="66"/>
    </row>
    <row r="179" spans="1:31" ht="18.75" customHeight="1" x14ac:dyDescent="0.25">
      <c r="A179" s="43" t="e">
        <f>IF($AF$13=Спр!$A$87,Ярлык!B179,IF(VLOOKUP($AF$4,Заявка!$D$17:$AH$29,Заявка!$AB$16,FALSE)&lt;Ярлык!C179,"",Ярлык!$AF$4))</f>
        <v>#N/A</v>
      </c>
      <c r="B179" s="34" t="e">
        <f>VLOOKUP(C179,Заявка!$A$17:$AH$29,Заявка!$D$16+Заявка!$A$16,TRUE)</f>
        <v>#N/A</v>
      </c>
      <c r="C179" s="36">
        <f t="shared" ref="C179:C191" si="11">C178</f>
        <v>12</v>
      </c>
      <c r="D179" s="67"/>
      <c r="E179" s="98" t="s">
        <v>83</v>
      </c>
      <c r="F179" s="98"/>
      <c r="G179" s="98"/>
      <c r="H179" s="98"/>
      <c r="I179" s="98"/>
      <c r="J179" s="99" t="e">
        <f>VLOOKUP($A178,Заявка!$D$17:$AH$29,Заявка!$H$16,FALSE)</f>
        <v>#N/A</v>
      </c>
      <c r="K179" s="100"/>
      <c r="L179" s="100"/>
      <c r="M179" s="100"/>
      <c r="N179" s="100"/>
      <c r="O179" s="100"/>
      <c r="P179" s="100"/>
      <c r="Q179" s="100"/>
      <c r="R179" s="100"/>
      <c r="S179" s="101"/>
      <c r="T179" s="68"/>
      <c r="U179" s="68"/>
      <c r="V179" s="68"/>
      <c r="W179" s="69"/>
      <c r="X179" s="102" t="s">
        <v>76</v>
      </c>
      <c r="Y179" s="103"/>
      <c r="Z179" s="103"/>
      <c r="AA179" s="104"/>
      <c r="AB179" s="105" t="s">
        <v>61</v>
      </c>
      <c r="AC179" s="106"/>
      <c r="AD179" s="107"/>
      <c r="AE179" s="70"/>
    </row>
    <row r="180" spans="1:31" ht="3" customHeight="1" x14ac:dyDescent="0.25">
      <c r="A180" s="43" t="e">
        <f>IF($AF$13=Спр!$A$87,Ярлык!B180,IF(VLOOKUP($AF$4,Заявка!$D$17:$AH$29,Заявка!$AB$16,FALSE)&lt;Ярлык!C180,"",Ярлык!$AF$4))</f>
        <v>#N/A</v>
      </c>
      <c r="B180" s="34" t="e">
        <f>VLOOKUP(C180,Заявка!$A$17:$AH$29,Заявка!$D$16+Заявка!$A$16,TRUE)</f>
        <v>#N/A</v>
      </c>
      <c r="C180" s="36">
        <f t="shared" si="11"/>
        <v>12</v>
      </c>
      <c r="D180" s="67"/>
      <c r="E180" s="71"/>
      <c r="F180" s="71"/>
      <c r="G180" s="71"/>
      <c r="H180" s="71"/>
      <c r="I180" s="71"/>
      <c r="J180" s="72"/>
      <c r="K180" s="72"/>
      <c r="L180" s="72"/>
      <c r="M180" s="72"/>
      <c r="N180" s="72"/>
      <c r="O180" s="72"/>
      <c r="P180" s="72"/>
      <c r="Q180" s="68"/>
      <c r="R180" s="73"/>
      <c r="S180" s="73"/>
      <c r="T180" s="73"/>
      <c r="U180" s="73"/>
      <c r="V180" s="74"/>
      <c r="W180" s="75"/>
      <c r="X180" s="74"/>
      <c r="Y180" s="74"/>
      <c r="Z180" s="74"/>
      <c r="AA180" s="74"/>
      <c r="AB180" s="74"/>
      <c r="AC180" s="74"/>
      <c r="AD180" s="74"/>
      <c r="AE180" s="70"/>
    </row>
    <row r="181" spans="1:31" ht="1.5" customHeight="1" x14ac:dyDescent="0.25">
      <c r="A181" s="43" t="e">
        <f>IF($AF$13=Спр!$A$87,Ярлык!B181,IF(VLOOKUP($AF$4,Заявка!$D$17:$AH$29,Заявка!$AB$16,FALSE)&lt;Ярлык!C181,"",Ярлык!$AF$4))</f>
        <v>#N/A</v>
      </c>
      <c r="B181" s="34" t="e">
        <f>VLOOKUP(C181,Заявка!$A$17:$AH$29,Заявка!$D$16+Заявка!$A$16,TRUE)</f>
        <v>#N/A</v>
      </c>
      <c r="C181" s="36">
        <f t="shared" si="11"/>
        <v>12</v>
      </c>
      <c r="D181" s="67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9"/>
      <c r="X181" s="68"/>
      <c r="Y181" s="68"/>
      <c r="Z181" s="68"/>
      <c r="AA181" s="68"/>
      <c r="AB181" s="68"/>
      <c r="AC181" s="68"/>
      <c r="AD181" s="68"/>
      <c r="AE181" s="70"/>
    </row>
    <row r="182" spans="1:31" ht="12" customHeight="1" x14ac:dyDescent="0.25">
      <c r="A182" s="43" t="e">
        <f>IF($AF$13=Спр!$A$87,Ярлык!B182,IF(VLOOKUP($AF$4,Заявка!$D$17:$AH$29,Заявка!$AB$16,FALSE)&lt;Ярлык!C182,"",Ярлык!$AF$4))</f>
        <v>#N/A</v>
      </c>
      <c r="B182" s="34" t="e">
        <f>VLOOKUP(C182,Заявка!$A$17:$AH$29,Заявка!$D$16+Заявка!$A$16,TRUE)</f>
        <v>#N/A</v>
      </c>
      <c r="C182" s="36">
        <f t="shared" si="11"/>
        <v>12</v>
      </c>
      <c r="D182" s="67"/>
      <c r="E182" s="108" t="s">
        <v>82</v>
      </c>
      <c r="F182" s="108"/>
      <c r="G182" s="108"/>
      <c r="H182" s="108"/>
      <c r="I182" s="108"/>
      <c r="J182" s="111" t="e">
        <f>VLOOKUP($A181,Заявка!$D$17:$AH$29,Заявка!$O$16,FALSE)</f>
        <v>#N/A</v>
      </c>
      <c r="K182" s="111"/>
      <c r="L182" s="111"/>
      <c r="M182" s="111"/>
      <c r="N182" s="111"/>
      <c r="O182" s="111"/>
      <c r="P182" s="111"/>
      <c r="Q182" s="111"/>
      <c r="R182" s="111"/>
      <c r="S182" s="111"/>
      <c r="T182" s="111"/>
      <c r="U182" s="111"/>
      <c r="V182" s="68"/>
      <c r="W182" s="69"/>
      <c r="X182" s="114" t="s">
        <v>77</v>
      </c>
      <c r="Y182" s="114"/>
      <c r="Z182" s="114"/>
      <c r="AA182" s="114"/>
      <c r="AB182" s="114"/>
      <c r="AC182" s="114"/>
      <c r="AD182" s="114"/>
      <c r="AE182" s="70"/>
    </row>
    <row r="183" spans="1:31" ht="3" customHeight="1" x14ac:dyDescent="0.25">
      <c r="A183" s="43" t="e">
        <f>IF($AF$13=Спр!$A$87,Ярлык!B183,IF(VLOOKUP($AF$4,Заявка!$D$17:$AH$29,Заявка!$AB$16,FALSE)&lt;Ярлык!C183,"",Ярлык!$AF$4))</f>
        <v>#N/A</v>
      </c>
      <c r="B183" s="34" t="e">
        <f>VLOOKUP(C183,Заявка!$A$17:$AH$29,Заявка!$D$16+Заявка!$A$16,TRUE)</f>
        <v>#N/A</v>
      </c>
      <c r="C183" s="36">
        <f t="shared" si="11"/>
        <v>12</v>
      </c>
      <c r="D183" s="67"/>
      <c r="E183" s="109"/>
      <c r="F183" s="109"/>
      <c r="G183" s="109"/>
      <c r="H183" s="109"/>
      <c r="I183" s="109"/>
      <c r="J183" s="112"/>
      <c r="K183" s="112"/>
      <c r="L183" s="112"/>
      <c r="M183" s="112"/>
      <c r="N183" s="112"/>
      <c r="O183" s="112"/>
      <c r="P183" s="112"/>
      <c r="Q183" s="112"/>
      <c r="R183" s="112"/>
      <c r="S183" s="112"/>
      <c r="T183" s="112"/>
      <c r="U183" s="112"/>
      <c r="V183" s="68"/>
      <c r="W183" s="69"/>
      <c r="X183" s="68"/>
      <c r="Y183" s="68"/>
      <c r="Z183" s="68"/>
      <c r="AA183" s="68"/>
      <c r="AB183" s="68"/>
      <c r="AC183" s="68"/>
      <c r="AD183" s="68"/>
      <c r="AE183" s="70"/>
    </row>
    <row r="184" spans="1:31" ht="15" customHeight="1" x14ac:dyDescent="0.25">
      <c r="A184" s="43" t="e">
        <f>IF($AF$13=Спр!$A$87,Ярлык!B184,IF(VLOOKUP($AF$4,Заявка!$D$17:$AH$29,Заявка!$AB$16,FALSE)&lt;Ярлык!C184,"",Ярлык!$AF$4))</f>
        <v>#N/A</v>
      </c>
      <c r="B184" s="34" t="e">
        <f>VLOOKUP(C184,Заявка!$A$17:$AH$29,Заявка!$D$16+Заявка!$A$16,TRUE)</f>
        <v>#N/A</v>
      </c>
      <c r="C184" s="36">
        <f t="shared" si="11"/>
        <v>12</v>
      </c>
      <c r="D184" s="67"/>
      <c r="E184" s="110"/>
      <c r="F184" s="110"/>
      <c r="G184" s="110"/>
      <c r="H184" s="110"/>
      <c r="I184" s="110"/>
      <c r="J184" s="113"/>
      <c r="K184" s="113"/>
      <c r="L184" s="113"/>
      <c r="M184" s="113"/>
      <c r="N184" s="113"/>
      <c r="O184" s="113"/>
      <c r="P184" s="113"/>
      <c r="Q184" s="113"/>
      <c r="R184" s="113"/>
      <c r="S184" s="113"/>
      <c r="T184" s="113"/>
      <c r="U184" s="113"/>
      <c r="V184" s="68"/>
      <c r="W184" s="69"/>
      <c r="X184" s="115" t="str">
        <f>Заявка!$L$10</f>
        <v>ООО "Довольный клиент"</v>
      </c>
      <c r="Y184" s="116"/>
      <c r="Z184" s="116"/>
      <c r="AA184" s="116"/>
      <c r="AB184" s="116"/>
      <c r="AC184" s="116"/>
      <c r="AD184" s="117"/>
      <c r="AE184" s="70"/>
    </row>
    <row r="185" spans="1:31" ht="12.75" customHeight="1" x14ac:dyDescent="0.25">
      <c r="A185" s="43" t="e">
        <f>IF($AF$13=Спр!$A$87,Ярлык!B185,IF(VLOOKUP($AF$4,Заявка!$D$17:$AH$29,Заявка!$AB$16,FALSE)&lt;Ярлык!C185,"",Ярлык!$AF$4))</f>
        <v>#N/A</v>
      </c>
      <c r="B185" s="34" t="e">
        <f>VLOOKUP(C185,Заявка!$A$17:$AH$29,Заявка!$D$16+Заявка!$A$16,TRUE)</f>
        <v>#N/A</v>
      </c>
      <c r="C185" s="36">
        <f t="shared" si="11"/>
        <v>12</v>
      </c>
      <c r="D185" s="67"/>
      <c r="E185" s="118" t="s">
        <v>78</v>
      </c>
      <c r="F185" s="119"/>
      <c r="G185" s="119"/>
      <c r="H185" s="119"/>
      <c r="I185" s="120"/>
      <c r="J185" s="124" t="e">
        <f>VLOOKUP($A185,Заявка!$D$17:$AH$29,Заявка!$E$16,FALSE)</f>
        <v>#N/A</v>
      </c>
      <c r="K185" s="124"/>
      <c r="L185" s="124"/>
      <c r="M185" s="124"/>
      <c r="N185" s="124"/>
      <c r="O185" s="126" t="e">
        <f>VLOOKUP($A185,Заявка!$D$17:$AH$29,Заявка!$J$16,FALSE)</f>
        <v>#N/A</v>
      </c>
      <c r="P185" s="127"/>
      <c r="Q185" s="127"/>
      <c r="R185" s="127"/>
      <c r="S185" s="127"/>
      <c r="T185" s="127"/>
      <c r="U185" s="128"/>
      <c r="V185" s="68"/>
      <c r="W185" s="69"/>
      <c r="X185" s="132" t="str">
        <f>Заявка!$L$9</f>
        <v>Москва</v>
      </c>
      <c r="Y185" s="133"/>
      <c r="Z185" s="133"/>
      <c r="AA185" s="133"/>
      <c r="AB185" s="133"/>
      <c r="AC185" s="133"/>
      <c r="AD185" s="134"/>
      <c r="AE185" s="70"/>
    </row>
    <row r="186" spans="1:31" ht="7.5" customHeight="1" x14ac:dyDescent="0.25">
      <c r="A186" s="43" t="e">
        <f>IF($AF$13=Спр!$A$87,Ярлык!B186,IF(VLOOKUP($AF$4,Заявка!$D$17:$AH$29,Заявка!$AB$16,FALSE)&lt;Ярлык!C186,"",Ярлык!$AF$4))</f>
        <v>#N/A</v>
      </c>
      <c r="B186" s="34" t="e">
        <f>VLOOKUP(C186,Заявка!$A$17:$AH$29,Заявка!$D$16+Заявка!$A$16,TRUE)</f>
        <v>#N/A</v>
      </c>
      <c r="C186" s="36">
        <f t="shared" si="11"/>
        <v>12</v>
      </c>
      <c r="D186" s="67"/>
      <c r="E186" s="121"/>
      <c r="F186" s="122"/>
      <c r="G186" s="122"/>
      <c r="H186" s="122"/>
      <c r="I186" s="123"/>
      <c r="J186" s="125"/>
      <c r="K186" s="125"/>
      <c r="L186" s="125"/>
      <c r="M186" s="125"/>
      <c r="N186" s="125"/>
      <c r="O186" s="129"/>
      <c r="P186" s="130"/>
      <c r="Q186" s="130"/>
      <c r="R186" s="130"/>
      <c r="S186" s="130"/>
      <c r="T186" s="130"/>
      <c r="U186" s="131"/>
      <c r="V186" s="68"/>
      <c r="W186" s="69"/>
      <c r="X186" s="135"/>
      <c r="Y186" s="136"/>
      <c r="Z186" s="136"/>
      <c r="AA186" s="136"/>
      <c r="AB186" s="136"/>
      <c r="AC186" s="136"/>
      <c r="AD186" s="137"/>
      <c r="AE186" s="70"/>
    </row>
    <row r="187" spans="1:31" ht="13.5" customHeight="1" x14ac:dyDescent="0.25">
      <c r="A187" s="43" t="e">
        <f>IF($AF$13=Спр!$A$87,Ярлык!B187,IF(VLOOKUP($AF$4,Заявка!$D$17:$AH$29,Заявка!$AB$16,FALSE)&lt;Ярлык!C187,"",Ярлык!$AF$4))</f>
        <v>#N/A</v>
      </c>
      <c r="B187" s="34" t="e">
        <f>VLOOKUP(C187,Заявка!$A$17:$AH$29,Заявка!$D$16+Заявка!$A$16,TRUE)</f>
        <v>#N/A</v>
      </c>
      <c r="C187" s="36">
        <f t="shared" si="11"/>
        <v>12</v>
      </c>
      <c r="D187" s="67"/>
      <c r="E187" s="96" t="s">
        <v>79</v>
      </c>
      <c r="F187" s="96"/>
      <c r="G187" s="96"/>
      <c r="H187" s="96"/>
      <c r="I187" s="96"/>
      <c r="J187" s="97" t="e">
        <f>VLOOKUP($A187,Заявка!$D$17:$AH$29,Заявка!$T$16,FALSE)</f>
        <v>#N/A</v>
      </c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68"/>
      <c r="W187" s="69"/>
      <c r="X187" s="135"/>
      <c r="Y187" s="136"/>
      <c r="Z187" s="136"/>
      <c r="AA187" s="136"/>
      <c r="AB187" s="136"/>
      <c r="AC187" s="136"/>
      <c r="AD187" s="137"/>
      <c r="AE187" s="70"/>
    </row>
    <row r="188" spans="1:31" ht="3" customHeight="1" x14ac:dyDescent="0.25">
      <c r="A188" s="43" t="e">
        <f>IF($AF$13=Спр!$A$87,Ярлык!B188,IF(VLOOKUP($AF$4,Заявка!$D$17:$AH$29,Заявка!$AB$16,FALSE)&lt;Ярлык!C188,"",Ярлык!$AF$4))</f>
        <v>#N/A</v>
      </c>
      <c r="B188" s="34" t="e">
        <f>VLOOKUP(C188,Заявка!$A$17:$AH$29,Заявка!$D$16+Заявка!$A$16,TRUE)</f>
        <v>#N/A</v>
      </c>
      <c r="C188" s="36">
        <f t="shared" si="11"/>
        <v>12</v>
      </c>
      <c r="D188" s="67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9"/>
      <c r="X188" s="135" t="str">
        <f>Заявка!$L$11</f>
        <v>89991112223 Удальцов Вячеслав</v>
      </c>
      <c r="Y188" s="136"/>
      <c r="Z188" s="136"/>
      <c r="AA188" s="136"/>
      <c r="AB188" s="136"/>
      <c r="AC188" s="136"/>
      <c r="AD188" s="137"/>
      <c r="AE188" s="70"/>
    </row>
    <row r="189" spans="1:31" ht="15" customHeight="1" x14ac:dyDescent="0.25">
      <c r="A189" s="43" t="e">
        <f>IF($AF$13=Спр!$A$87,Ярлык!B189,IF(VLOOKUP($AF$4,Заявка!$D$17:$AH$29,Заявка!$AB$16,FALSE)&lt;Ярлык!C189,"",Ярлык!$AF$4))</f>
        <v>#N/A</v>
      </c>
      <c r="B189" s="34" t="e">
        <f>VLOOKUP(C189,Заявка!$A$17:$AH$29,Заявка!$D$16+Заявка!$A$16,TRUE)</f>
        <v>#N/A</v>
      </c>
      <c r="C189" s="36">
        <f t="shared" si="11"/>
        <v>12</v>
      </c>
      <c r="D189" s="67"/>
      <c r="E189" s="141" t="s">
        <v>80</v>
      </c>
      <c r="F189" s="141"/>
      <c r="G189" s="141"/>
      <c r="H189" s="141"/>
      <c r="I189" s="143">
        <f ca="1">TODAY()</f>
        <v>46093</v>
      </c>
      <c r="J189" s="144"/>
      <c r="K189" s="144"/>
      <c r="L189" s="144"/>
      <c r="M189" s="68"/>
      <c r="N189" s="141" t="s">
        <v>81</v>
      </c>
      <c r="O189" s="141"/>
      <c r="P189" s="141"/>
      <c r="Q189" s="141"/>
      <c r="R189" s="146"/>
      <c r="S189" s="147"/>
      <c r="T189" s="147"/>
      <c r="U189" s="147"/>
      <c r="V189" s="68"/>
      <c r="W189" s="69"/>
      <c r="X189" s="138"/>
      <c r="Y189" s="139"/>
      <c r="Z189" s="139"/>
      <c r="AA189" s="139"/>
      <c r="AB189" s="139"/>
      <c r="AC189" s="139"/>
      <c r="AD189" s="140"/>
      <c r="AE189" s="70"/>
    </row>
    <row r="190" spans="1:31" ht="6" customHeight="1" x14ac:dyDescent="0.25">
      <c r="A190" s="43" t="e">
        <f>IF($AF$13=Спр!$A$87,Ярлык!B190,IF(VLOOKUP($AF$4,Заявка!$D$17:$AH$29,Заявка!$AB$16,FALSE)&lt;Ярлык!C190,"",Ярлык!$AF$4))</f>
        <v>#N/A</v>
      </c>
      <c r="B190" s="34" t="e">
        <f>VLOOKUP(C190,Заявка!$A$17:$AH$29,Заявка!$D$16+Заявка!$A$16,TRUE)</f>
        <v>#N/A</v>
      </c>
      <c r="C190" s="36">
        <f t="shared" si="11"/>
        <v>12</v>
      </c>
      <c r="D190" s="67"/>
      <c r="E190" s="142"/>
      <c r="F190" s="142"/>
      <c r="G190" s="142"/>
      <c r="H190" s="142"/>
      <c r="I190" s="145"/>
      <c r="J190" s="145"/>
      <c r="K190" s="145"/>
      <c r="L190" s="145"/>
      <c r="M190" s="68"/>
      <c r="N190" s="142"/>
      <c r="O190" s="142"/>
      <c r="P190" s="142"/>
      <c r="Q190" s="142"/>
      <c r="R190" s="148"/>
      <c r="S190" s="148"/>
      <c r="T190" s="148"/>
      <c r="U190" s="148"/>
      <c r="V190" s="68"/>
      <c r="W190" s="69"/>
      <c r="X190" s="68"/>
      <c r="Y190" s="68"/>
      <c r="Z190" s="68"/>
      <c r="AA190" s="68"/>
      <c r="AB190" s="68"/>
      <c r="AC190" s="68"/>
      <c r="AD190" s="68"/>
      <c r="AE190" s="70"/>
    </row>
    <row r="191" spans="1:31" ht="6" customHeight="1" x14ac:dyDescent="0.25">
      <c r="A191" s="43" t="e">
        <f>IF($AF$13=Спр!$A$87,Ярлык!B191,IF(VLOOKUP($AF$4,Заявка!$D$17:$AH$29,Заявка!$AB$16,FALSE)&lt;Ярлык!C191,"",Ярлык!$AF$4))</f>
        <v>#N/A</v>
      </c>
      <c r="B191" s="34" t="e">
        <f>VLOOKUP(C191,Заявка!$A$17:$AH$29,Заявка!$D$16+Заявка!$A$16,TRUE)</f>
        <v>#N/A</v>
      </c>
      <c r="C191" s="37">
        <f t="shared" si="11"/>
        <v>12</v>
      </c>
      <c r="D191" s="76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8"/>
      <c r="X191" s="77"/>
      <c r="Y191" s="77"/>
      <c r="Z191" s="77"/>
      <c r="AA191" s="77"/>
      <c r="AB191" s="77"/>
      <c r="AC191" s="77"/>
      <c r="AD191" s="77"/>
      <c r="AE191" s="79"/>
    </row>
    <row r="192" spans="1:31" ht="10.5" customHeight="1" thickBot="1" x14ac:dyDescent="0.3">
      <c r="A192" s="43" t="e">
        <f>IF($AF$13=Спр!$A$87,Ярлык!B192,IF(VLOOKUP($AF$4,Заявка!$D$17:$AH$29,Заявка!$AB$16,FALSE)&lt;Ярлык!C192,"",Ярлык!$AF$4))</f>
        <v>#N/A</v>
      </c>
      <c r="B192" s="34" t="e">
        <f>VLOOKUP(C192,Заявка!$A$17:$AH$29,Заявка!$D$16+Заявка!$A$16,TRUE)</f>
        <v>#N/A</v>
      </c>
      <c r="C192" s="37">
        <f>C191</f>
        <v>12</v>
      </c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</row>
    <row r="193" spans="1:31" ht="10.5" customHeight="1" x14ac:dyDescent="0.25">
      <c r="A193" s="43" t="e">
        <f>IF($AF$13=Спр!$A$87,Ярлык!B193,IF(VLOOKUP($AF$4,Заявка!$D$17:$AH$29,Заявка!$AB$16,FALSE)&lt;Ярлык!C193,"",Ярлык!$AF$4))</f>
        <v>#N/A</v>
      </c>
      <c r="B193" s="34" t="e">
        <f>VLOOKUP(C193,Заявка!$A$17:$AH$29,Заявка!$D$16+Заявка!$A$16,TRUE)</f>
        <v>#N/A</v>
      </c>
      <c r="C193" s="35">
        <f>C192+1</f>
        <v>13</v>
      </c>
    </row>
    <row r="194" spans="1:31" ht="3.75" customHeight="1" x14ac:dyDescent="0.25">
      <c r="A194" s="43" t="e">
        <f>IF($AF$13=Спр!$A$87,Ярлык!B194,IF(VLOOKUP($AF$4,Заявка!$D$17:$AH$29,Заявка!$AB$16,FALSE)&lt;Ярлык!C194,"",Ярлык!$AF$4))</f>
        <v>#N/A</v>
      </c>
      <c r="B194" s="34" t="e">
        <f>VLOOKUP(C194,Заявка!$A$17:$AH$29,Заявка!$D$16+Заявка!$A$16,TRUE)</f>
        <v>#N/A</v>
      </c>
      <c r="C194" s="36">
        <f>C193</f>
        <v>13</v>
      </c>
      <c r="D194" s="63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5"/>
      <c r="X194" s="64"/>
      <c r="Y194" s="64"/>
      <c r="Z194" s="64"/>
      <c r="AA194" s="64"/>
      <c r="AB194" s="64"/>
      <c r="AC194" s="64"/>
      <c r="AD194" s="64"/>
      <c r="AE194" s="66"/>
    </row>
    <row r="195" spans="1:31" ht="18.75" customHeight="1" x14ac:dyDescent="0.25">
      <c r="A195" s="43" t="e">
        <f>IF($AF$13=Спр!$A$87,Ярлык!B195,IF(VLOOKUP($AF$4,Заявка!$D$17:$AH$29,Заявка!$AB$16,FALSE)&lt;Ярлык!C195,"",Ярлык!$AF$4))</f>
        <v>#N/A</v>
      </c>
      <c r="B195" s="34" t="e">
        <f>VLOOKUP(C195,Заявка!$A$17:$AH$29,Заявка!$D$16+Заявка!$A$16,TRUE)</f>
        <v>#N/A</v>
      </c>
      <c r="C195" s="36">
        <f t="shared" ref="C195:C207" si="12">C194</f>
        <v>13</v>
      </c>
      <c r="D195" s="67"/>
      <c r="E195" s="98" t="s">
        <v>83</v>
      </c>
      <c r="F195" s="98"/>
      <c r="G195" s="98"/>
      <c r="H195" s="98"/>
      <c r="I195" s="98"/>
      <c r="J195" s="99" t="e">
        <f>VLOOKUP($A194,Заявка!$D$17:$AH$29,Заявка!$H$16,FALSE)</f>
        <v>#N/A</v>
      </c>
      <c r="K195" s="100"/>
      <c r="L195" s="100"/>
      <c r="M195" s="100"/>
      <c r="N195" s="100"/>
      <c r="O195" s="100"/>
      <c r="P195" s="100"/>
      <c r="Q195" s="100"/>
      <c r="R195" s="100"/>
      <c r="S195" s="101"/>
      <c r="T195" s="68"/>
      <c r="U195" s="68"/>
      <c r="V195" s="68"/>
      <c r="W195" s="69"/>
      <c r="X195" s="102" t="s">
        <v>76</v>
      </c>
      <c r="Y195" s="103"/>
      <c r="Z195" s="103"/>
      <c r="AA195" s="104"/>
      <c r="AB195" s="105" t="s">
        <v>61</v>
      </c>
      <c r="AC195" s="106"/>
      <c r="AD195" s="107"/>
      <c r="AE195" s="70"/>
    </row>
    <row r="196" spans="1:31" ht="3" customHeight="1" x14ac:dyDescent="0.25">
      <c r="A196" s="43" t="e">
        <f>IF($AF$13=Спр!$A$87,Ярлык!B196,IF(VLOOKUP($AF$4,Заявка!$D$17:$AH$29,Заявка!$AB$16,FALSE)&lt;Ярлык!C196,"",Ярлык!$AF$4))</f>
        <v>#N/A</v>
      </c>
      <c r="B196" s="34" t="e">
        <f>VLOOKUP(C196,Заявка!$A$17:$AH$29,Заявка!$D$16+Заявка!$A$16,TRUE)</f>
        <v>#N/A</v>
      </c>
      <c r="C196" s="36">
        <f t="shared" si="12"/>
        <v>13</v>
      </c>
      <c r="D196" s="67"/>
      <c r="E196" s="71"/>
      <c r="F196" s="71"/>
      <c r="G196" s="71"/>
      <c r="H196" s="71"/>
      <c r="I196" s="71"/>
      <c r="J196" s="72"/>
      <c r="K196" s="72"/>
      <c r="L196" s="72"/>
      <c r="M196" s="72"/>
      <c r="N196" s="72"/>
      <c r="O196" s="72"/>
      <c r="P196" s="72"/>
      <c r="Q196" s="68"/>
      <c r="R196" s="73"/>
      <c r="S196" s="73"/>
      <c r="T196" s="73"/>
      <c r="U196" s="73"/>
      <c r="V196" s="74"/>
      <c r="W196" s="75"/>
      <c r="X196" s="74"/>
      <c r="Y196" s="74"/>
      <c r="Z196" s="74"/>
      <c r="AA196" s="74"/>
      <c r="AB196" s="74"/>
      <c r="AC196" s="74"/>
      <c r="AD196" s="74"/>
      <c r="AE196" s="70"/>
    </row>
    <row r="197" spans="1:31" ht="1.5" customHeight="1" x14ac:dyDescent="0.25">
      <c r="A197" s="43" t="e">
        <f>IF($AF$13=Спр!$A$87,Ярлык!B197,IF(VLOOKUP($AF$4,Заявка!$D$17:$AH$29,Заявка!$AB$16,FALSE)&lt;Ярлык!C197,"",Ярлык!$AF$4))</f>
        <v>#N/A</v>
      </c>
      <c r="B197" s="34" t="e">
        <f>VLOOKUP(C197,Заявка!$A$17:$AH$29,Заявка!$D$16+Заявка!$A$16,TRUE)</f>
        <v>#N/A</v>
      </c>
      <c r="C197" s="36">
        <f t="shared" si="12"/>
        <v>13</v>
      </c>
      <c r="D197" s="67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9"/>
      <c r="X197" s="68"/>
      <c r="Y197" s="68"/>
      <c r="Z197" s="68"/>
      <c r="AA197" s="68"/>
      <c r="AB197" s="68"/>
      <c r="AC197" s="68"/>
      <c r="AD197" s="68"/>
      <c r="AE197" s="70"/>
    </row>
    <row r="198" spans="1:31" ht="12" customHeight="1" x14ac:dyDescent="0.25">
      <c r="A198" s="43" t="e">
        <f>IF($AF$13=Спр!$A$87,Ярлык!B198,IF(VLOOKUP($AF$4,Заявка!$D$17:$AH$29,Заявка!$AB$16,FALSE)&lt;Ярлык!C198,"",Ярлык!$AF$4))</f>
        <v>#N/A</v>
      </c>
      <c r="B198" s="34" t="e">
        <f>VLOOKUP(C198,Заявка!$A$17:$AH$29,Заявка!$D$16+Заявка!$A$16,TRUE)</f>
        <v>#N/A</v>
      </c>
      <c r="C198" s="36">
        <f t="shared" si="12"/>
        <v>13</v>
      </c>
      <c r="D198" s="67"/>
      <c r="E198" s="108" t="s">
        <v>82</v>
      </c>
      <c r="F198" s="108"/>
      <c r="G198" s="108"/>
      <c r="H198" s="108"/>
      <c r="I198" s="108"/>
      <c r="J198" s="111" t="e">
        <f>VLOOKUP($A197,Заявка!$D$17:$AH$29,Заявка!$O$16,FALSE)</f>
        <v>#N/A</v>
      </c>
      <c r="K198" s="111"/>
      <c r="L198" s="111"/>
      <c r="M198" s="111"/>
      <c r="N198" s="111"/>
      <c r="O198" s="111"/>
      <c r="P198" s="111"/>
      <c r="Q198" s="111"/>
      <c r="R198" s="111"/>
      <c r="S198" s="111"/>
      <c r="T198" s="111"/>
      <c r="U198" s="111"/>
      <c r="V198" s="68"/>
      <c r="W198" s="69"/>
      <c r="X198" s="114" t="s">
        <v>77</v>
      </c>
      <c r="Y198" s="114"/>
      <c r="Z198" s="114"/>
      <c r="AA198" s="114"/>
      <c r="AB198" s="114"/>
      <c r="AC198" s="114"/>
      <c r="AD198" s="114"/>
      <c r="AE198" s="70"/>
    </row>
    <row r="199" spans="1:31" ht="3" customHeight="1" x14ac:dyDescent="0.25">
      <c r="A199" s="43" t="e">
        <f>IF($AF$13=Спр!$A$87,Ярлык!B199,IF(VLOOKUP($AF$4,Заявка!$D$17:$AH$29,Заявка!$AB$16,FALSE)&lt;Ярлык!C199,"",Ярлык!$AF$4))</f>
        <v>#N/A</v>
      </c>
      <c r="B199" s="34" t="e">
        <f>VLOOKUP(C199,Заявка!$A$17:$AH$29,Заявка!$D$16+Заявка!$A$16,TRUE)</f>
        <v>#N/A</v>
      </c>
      <c r="C199" s="36">
        <f t="shared" si="12"/>
        <v>13</v>
      </c>
      <c r="D199" s="67"/>
      <c r="E199" s="109"/>
      <c r="F199" s="109"/>
      <c r="G199" s="109"/>
      <c r="H199" s="109"/>
      <c r="I199" s="109"/>
      <c r="J199" s="112"/>
      <c r="K199" s="112"/>
      <c r="L199" s="112"/>
      <c r="M199" s="112"/>
      <c r="N199" s="112"/>
      <c r="O199" s="112"/>
      <c r="P199" s="112"/>
      <c r="Q199" s="112"/>
      <c r="R199" s="112"/>
      <c r="S199" s="112"/>
      <c r="T199" s="112"/>
      <c r="U199" s="112"/>
      <c r="V199" s="68"/>
      <c r="W199" s="69"/>
      <c r="X199" s="68"/>
      <c r="Y199" s="68"/>
      <c r="Z199" s="68"/>
      <c r="AA199" s="68"/>
      <c r="AB199" s="68"/>
      <c r="AC199" s="68"/>
      <c r="AD199" s="68"/>
      <c r="AE199" s="70"/>
    </row>
    <row r="200" spans="1:31" ht="15" customHeight="1" x14ac:dyDescent="0.25">
      <c r="A200" s="43" t="e">
        <f>IF($AF$13=Спр!$A$87,Ярлык!B200,IF(VLOOKUP($AF$4,Заявка!$D$17:$AH$29,Заявка!$AB$16,FALSE)&lt;Ярлык!C200,"",Ярлык!$AF$4))</f>
        <v>#N/A</v>
      </c>
      <c r="B200" s="34" t="e">
        <f>VLOOKUP(C200,Заявка!$A$17:$AH$29,Заявка!$D$16+Заявка!$A$16,TRUE)</f>
        <v>#N/A</v>
      </c>
      <c r="C200" s="36">
        <f t="shared" si="12"/>
        <v>13</v>
      </c>
      <c r="D200" s="67"/>
      <c r="E200" s="110"/>
      <c r="F200" s="110"/>
      <c r="G200" s="110"/>
      <c r="H200" s="110"/>
      <c r="I200" s="110"/>
      <c r="J200" s="113"/>
      <c r="K200" s="113"/>
      <c r="L200" s="113"/>
      <c r="M200" s="113"/>
      <c r="N200" s="113"/>
      <c r="O200" s="113"/>
      <c r="P200" s="113"/>
      <c r="Q200" s="113"/>
      <c r="R200" s="113"/>
      <c r="S200" s="113"/>
      <c r="T200" s="113"/>
      <c r="U200" s="113"/>
      <c r="V200" s="68"/>
      <c r="W200" s="69"/>
      <c r="X200" s="115" t="str">
        <f>Заявка!$L$10</f>
        <v>ООО "Довольный клиент"</v>
      </c>
      <c r="Y200" s="116"/>
      <c r="Z200" s="116"/>
      <c r="AA200" s="116"/>
      <c r="AB200" s="116"/>
      <c r="AC200" s="116"/>
      <c r="AD200" s="117"/>
      <c r="AE200" s="70"/>
    </row>
    <row r="201" spans="1:31" ht="12.75" customHeight="1" x14ac:dyDescent="0.25">
      <c r="A201" s="43" t="e">
        <f>IF($AF$13=Спр!$A$87,Ярлык!B201,IF(VLOOKUP($AF$4,Заявка!$D$17:$AH$29,Заявка!$AB$16,FALSE)&lt;Ярлык!C201,"",Ярлык!$AF$4))</f>
        <v>#N/A</v>
      </c>
      <c r="B201" s="34" t="e">
        <f>VLOOKUP(C201,Заявка!$A$17:$AH$29,Заявка!$D$16+Заявка!$A$16,TRUE)</f>
        <v>#N/A</v>
      </c>
      <c r="C201" s="36">
        <f t="shared" si="12"/>
        <v>13</v>
      </c>
      <c r="D201" s="67"/>
      <c r="E201" s="118" t="s">
        <v>78</v>
      </c>
      <c r="F201" s="119"/>
      <c r="G201" s="119"/>
      <c r="H201" s="119"/>
      <c r="I201" s="120"/>
      <c r="J201" s="124" t="e">
        <f>VLOOKUP($A201,Заявка!$D$17:$AH$29,Заявка!$E$16,FALSE)</f>
        <v>#N/A</v>
      </c>
      <c r="K201" s="124"/>
      <c r="L201" s="124"/>
      <c r="M201" s="124"/>
      <c r="N201" s="124"/>
      <c r="O201" s="126" t="e">
        <f>VLOOKUP($A201,Заявка!$D$17:$AH$29,Заявка!$J$16,FALSE)</f>
        <v>#N/A</v>
      </c>
      <c r="P201" s="127"/>
      <c r="Q201" s="127"/>
      <c r="R201" s="127"/>
      <c r="S201" s="127"/>
      <c r="T201" s="127"/>
      <c r="U201" s="128"/>
      <c r="V201" s="68"/>
      <c r="W201" s="69"/>
      <c r="X201" s="132" t="str">
        <f>Заявка!$L$9</f>
        <v>Москва</v>
      </c>
      <c r="Y201" s="133"/>
      <c r="Z201" s="133"/>
      <c r="AA201" s="133"/>
      <c r="AB201" s="133"/>
      <c r="AC201" s="133"/>
      <c r="AD201" s="134"/>
      <c r="AE201" s="70"/>
    </row>
    <row r="202" spans="1:31" ht="7.5" customHeight="1" x14ac:dyDescent="0.25">
      <c r="A202" s="43" t="e">
        <f>IF($AF$13=Спр!$A$87,Ярлык!B202,IF(VLOOKUP($AF$4,Заявка!$D$17:$AH$29,Заявка!$AB$16,FALSE)&lt;Ярлык!C202,"",Ярлык!$AF$4))</f>
        <v>#N/A</v>
      </c>
      <c r="B202" s="34" t="e">
        <f>VLOOKUP(C202,Заявка!$A$17:$AH$29,Заявка!$D$16+Заявка!$A$16,TRUE)</f>
        <v>#N/A</v>
      </c>
      <c r="C202" s="36">
        <f t="shared" si="12"/>
        <v>13</v>
      </c>
      <c r="D202" s="67"/>
      <c r="E202" s="121"/>
      <c r="F202" s="122"/>
      <c r="G202" s="122"/>
      <c r="H202" s="122"/>
      <c r="I202" s="123"/>
      <c r="J202" s="125"/>
      <c r="K202" s="125"/>
      <c r="L202" s="125"/>
      <c r="M202" s="125"/>
      <c r="N202" s="125"/>
      <c r="O202" s="129"/>
      <c r="P202" s="130"/>
      <c r="Q202" s="130"/>
      <c r="R202" s="130"/>
      <c r="S202" s="130"/>
      <c r="T202" s="130"/>
      <c r="U202" s="131"/>
      <c r="V202" s="68"/>
      <c r="W202" s="69"/>
      <c r="X202" s="135"/>
      <c r="Y202" s="136"/>
      <c r="Z202" s="136"/>
      <c r="AA202" s="136"/>
      <c r="AB202" s="136"/>
      <c r="AC202" s="136"/>
      <c r="AD202" s="137"/>
      <c r="AE202" s="70"/>
    </row>
    <row r="203" spans="1:31" ht="13.5" customHeight="1" x14ac:dyDescent="0.25">
      <c r="A203" s="43" t="e">
        <f>IF($AF$13=Спр!$A$87,Ярлык!B203,IF(VLOOKUP($AF$4,Заявка!$D$17:$AH$29,Заявка!$AB$16,FALSE)&lt;Ярлык!C203,"",Ярлык!$AF$4))</f>
        <v>#N/A</v>
      </c>
      <c r="B203" s="34" t="e">
        <f>VLOOKUP(C203,Заявка!$A$17:$AH$29,Заявка!$D$16+Заявка!$A$16,TRUE)</f>
        <v>#N/A</v>
      </c>
      <c r="C203" s="36">
        <f t="shared" si="12"/>
        <v>13</v>
      </c>
      <c r="D203" s="67"/>
      <c r="E203" s="96" t="s">
        <v>79</v>
      </c>
      <c r="F203" s="96"/>
      <c r="G203" s="96"/>
      <c r="H203" s="96"/>
      <c r="I203" s="96"/>
      <c r="J203" s="97" t="e">
        <f>VLOOKUP($A203,Заявка!$D$17:$AH$29,Заявка!$T$16,FALSE)</f>
        <v>#N/A</v>
      </c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68"/>
      <c r="W203" s="69"/>
      <c r="X203" s="135"/>
      <c r="Y203" s="136"/>
      <c r="Z203" s="136"/>
      <c r="AA203" s="136"/>
      <c r="AB203" s="136"/>
      <c r="AC203" s="136"/>
      <c r="AD203" s="137"/>
      <c r="AE203" s="70"/>
    </row>
    <row r="204" spans="1:31" ht="3" customHeight="1" x14ac:dyDescent="0.25">
      <c r="A204" s="43" t="e">
        <f>IF($AF$13=Спр!$A$87,Ярлык!B204,IF(VLOOKUP($AF$4,Заявка!$D$17:$AH$29,Заявка!$AB$16,FALSE)&lt;Ярлык!C204,"",Ярлык!$AF$4))</f>
        <v>#N/A</v>
      </c>
      <c r="B204" s="34" t="e">
        <f>VLOOKUP(C204,Заявка!$A$17:$AH$29,Заявка!$D$16+Заявка!$A$16,TRUE)</f>
        <v>#N/A</v>
      </c>
      <c r="C204" s="36">
        <f t="shared" si="12"/>
        <v>13</v>
      </c>
      <c r="D204" s="67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9"/>
      <c r="X204" s="135" t="str">
        <f>Заявка!$L$11</f>
        <v>89991112223 Удальцов Вячеслав</v>
      </c>
      <c r="Y204" s="136"/>
      <c r="Z204" s="136"/>
      <c r="AA204" s="136"/>
      <c r="AB204" s="136"/>
      <c r="AC204" s="136"/>
      <c r="AD204" s="137"/>
      <c r="AE204" s="70"/>
    </row>
    <row r="205" spans="1:31" ht="15" customHeight="1" x14ac:dyDescent="0.25">
      <c r="A205" s="43" t="e">
        <f>IF($AF$13=Спр!$A$87,Ярлык!B205,IF(VLOOKUP($AF$4,Заявка!$D$17:$AH$29,Заявка!$AB$16,FALSE)&lt;Ярлык!C205,"",Ярлык!$AF$4))</f>
        <v>#N/A</v>
      </c>
      <c r="B205" s="34" t="e">
        <f>VLOOKUP(C205,Заявка!$A$17:$AH$29,Заявка!$D$16+Заявка!$A$16,TRUE)</f>
        <v>#N/A</v>
      </c>
      <c r="C205" s="36">
        <f t="shared" si="12"/>
        <v>13</v>
      </c>
      <c r="D205" s="67"/>
      <c r="E205" s="141" t="s">
        <v>80</v>
      </c>
      <c r="F205" s="141"/>
      <c r="G205" s="141"/>
      <c r="H205" s="141"/>
      <c r="I205" s="143">
        <f ca="1">TODAY()</f>
        <v>46093</v>
      </c>
      <c r="J205" s="144"/>
      <c r="K205" s="144"/>
      <c r="L205" s="144"/>
      <c r="M205" s="68"/>
      <c r="N205" s="141" t="s">
        <v>81</v>
      </c>
      <c r="O205" s="141"/>
      <c r="P205" s="141"/>
      <c r="Q205" s="141"/>
      <c r="R205" s="146"/>
      <c r="S205" s="147"/>
      <c r="T205" s="147"/>
      <c r="U205" s="147"/>
      <c r="V205" s="68"/>
      <c r="W205" s="69"/>
      <c r="X205" s="138"/>
      <c r="Y205" s="139"/>
      <c r="Z205" s="139"/>
      <c r="AA205" s="139"/>
      <c r="AB205" s="139"/>
      <c r="AC205" s="139"/>
      <c r="AD205" s="140"/>
      <c r="AE205" s="70"/>
    </row>
    <row r="206" spans="1:31" ht="6" customHeight="1" x14ac:dyDescent="0.25">
      <c r="A206" s="43" t="e">
        <f>IF($AF$13=Спр!$A$87,Ярлык!B206,IF(VLOOKUP($AF$4,Заявка!$D$17:$AH$29,Заявка!$AB$16,FALSE)&lt;Ярлык!C206,"",Ярлык!$AF$4))</f>
        <v>#N/A</v>
      </c>
      <c r="B206" s="34" t="e">
        <f>VLOOKUP(C206,Заявка!$A$17:$AH$29,Заявка!$D$16+Заявка!$A$16,TRUE)</f>
        <v>#N/A</v>
      </c>
      <c r="C206" s="36">
        <f t="shared" si="12"/>
        <v>13</v>
      </c>
      <c r="D206" s="67"/>
      <c r="E206" s="142"/>
      <c r="F206" s="142"/>
      <c r="G206" s="142"/>
      <c r="H206" s="142"/>
      <c r="I206" s="145"/>
      <c r="J206" s="145"/>
      <c r="K206" s="145"/>
      <c r="L206" s="145"/>
      <c r="M206" s="68"/>
      <c r="N206" s="142"/>
      <c r="O206" s="142"/>
      <c r="P206" s="142"/>
      <c r="Q206" s="142"/>
      <c r="R206" s="148"/>
      <c r="S206" s="148"/>
      <c r="T206" s="148"/>
      <c r="U206" s="148"/>
      <c r="V206" s="68"/>
      <c r="W206" s="69"/>
      <c r="X206" s="68"/>
      <c r="Y206" s="68"/>
      <c r="Z206" s="68"/>
      <c r="AA206" s="68"/>
      <c r="AB206" s="68"/>
      <c r="AC206" s="68"/>
      <c r="AD206" s="68"/>
      <c r="AE206" s="70"/>
    </row>
    <row r="207" spans="1:31" ht="6" customHeight="1" x14ac:dyDescent="0.25">
      <c r="A207" s="43" t="e">
        <f>IF($AF$13=Спр!$A$87,Ярлык!B207,IF(VLOOKUP($AF$4,Заявка!$D$17:$AH$29,Заявка!$AB$16,FALSE)&lt;Ярлык!C207,"",Ярлык!$AF$4))</f>
        <v>#N/A</v>
      </c>
      <c r="B207" s="34" t="e">
        <f>VLOOKUP(C207,Заявка!$A$17:$AH$29,Заявка!$D$16+Заявка!$A$16,TRUE)</f>
        <v>#N/A</v>
      </c>
      <c r="C207" s="37">
        <f t="shared" si="12"/>
        <v>13</v>
      </c>
      <c r="D207" s="76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8"/>
      <c r="X207" s="77"/>
      <c r="Y207" s="77"/>
      <c r="Z207" s="77"/>
      <c r="AA207" s="77"/>
      <c r="AB207" s="77"/>
      <c r="AC207" s="77"/>
      <c r="AD207" s="77"/>
      <c r="AE207" s="79"/>
    </row>
    <row r="208" spans="1:31" ht="10.5" customHeight="1" thickBot="1" x14ac:dyDescent="0.3">
      <c r="A208" s="43" t="e">
        <f>IF($AF$13=Спр!$A$87,Ярлык!B208,IF(VLOOKUP($AF$4,Заявка!$D$17:$AH$29,Заявка!$AB$16,FALSE)&lt;Ярлык!C208,"",Ярлык!$AF$4))</f>
        <v>#N/A</v>
      </c>
      <c r="B208" s="34" t="e">
        <f>VLOOKUP(C208,Заявка!$A$17:$AH$29,Заявка!$D$16+Заявка!$A$16,TRUE)</f>
        <v>#N/A</v>
      </c>
      <c r="C208" s="37">
        <f>C207</f>
        <v>13</v>
      </c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</row>
    <row r="209" spans="1:31" ht="10.5" customHeight="1" x14ac:dyDescent="0.25">
      <c r="A209" s="43" t="e">
        <f>IF($AF$13=Спр!$A$87,Ярлык!B209,IF(VLOOKUP($AF$4,Заявка!$D$17:$AH$29,Заявка!$AB$16,FALSE)&lt;Ярлык!C209,"",Ярлык!$AF$4))</f>
        <v>#N/A</v>
      </c>
      <c r="B209" s="34" t="e">
        <f>VLOOKUP(C209,Заявка!$A$17:$AH$29,Заявка!$D$16+Заявка!$A$16,TRUE)</f>
        <v>#N/A</v>
      </c>
      <c r="C209" s="35">
        <f>C208+1</f>
        <v>14</v>
      </c>
    </row>
    <row r="210" spans="1:31" ht="3.75" customHeight="1" x14ac:dyDescent="0.25">
      <c r="A210" s="43" t="e">
        <f>IF($AF$13=Спр!$A$87,Ярлык!B210,IF(VLOOKUP($AF$4,Заявка!$D$17:$AH$29,Заявка!$AB$16,FALSE)&lt;Ярлык!C210,"",Ярлык!$AF$4))</f>
        <v>#N/A</v>
      </c>
      <c r="B210" s="34" t="e">
        <f>VLOOKUP(C210,Заявка!$A$17:$AH$29,Заявка!$D$16+Заявка!$A$16,TRUE)</f>
        <v>#N/A</v>
      </c>
      <c r="C210" s="36">
        <f>C209</f>
        <v>14</v>
      </c>
      <c r="D210" s="63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5"/>
      <c r="X210" s="64"/>
      <c r="Y210" s="64"/>
      <c r="Z210" s="64"/>
      <c r="AA210" s="64"/>
      <c r="AB210" s="64"/>
      <c r="AC210" s="64"/>
      <c r="AD210" s="64"/>
      <c r="AE210" s="66"/>
    </row>
    <row r="211" spans="1:31" ht="18.75" customHeight="1" x14ac:dyDescent="0.25">
      <c r="A211" s="43" t="e">
        <f>IF($AF$13=Спр!$A$87,Ярлык!B211,IF(VLOOKUP($AF$4,Заявка!$D$17:$AH$29,Заявка!$AB$16,FALSE)&lt;Ярлык!C211,"",Ярлык!$AF$4))</f>
        <v>#N/A</v>
      </c>
      <c r="B211" s="34" t="e">
        <f>VLOOKUP(C211,Заявка!$A$17:$AH$29,Заявка!$D$16+Заявка!$A$16,TRUE)</f>
        <v>#N/A</v>
      </c>
      <c r="C211" s="36">
        <f t="shared" ref="C211:C223" si="13">C210</f>
        <v>14</v>
      </c>
      <c r="D211" s="67"/>
      <c r="E211" s="98" t="s">
        <v>83</v>
      </c>
      <c r="F211" s="98"/>
      <c r="G211" s="98"/>
      <c r="H211" s="98"/>
      <c r="I211" s="98"/>
      <c r="J211" s="99" t="e">
        <f>VLOOKUP($A210,Заявка!$D$17:$AH$29,Заявка!$H$16,FALSE)</f>
        <v>#N/A</v>
      </c>
      <c r="K211" s="100"/>
      <c r="L211" s="100"/>
      <c r="M211" s="100"/>
      <c r="N211" s="100"/>
      <c r="O211" s="100"/>
      <c r="P211" s="100"/>
      <c r="Q211" s="100"/>
      <c r="R211" s="100"/>
      <c r="S211" s="101"/>
      <c r="T211" s="68"/>
      <c r="U211" s="68"/>
      <c r="V211" s="68"/>
      <c r="W211" s="69"/>
      <c r="X211" s="102" t="s">
        <v>76</v>
      </c>
      <c r="Y211" s="103"/>
      <c r="Z211" s="103"/>
      <c r="AA211" s="104"/>
      <c r="AB211" s="105" t="s">
        <v>61</v>
      </c>
      <c r="AC211" s="106"/>
      <c r="AD211" s="107"/>
      <c r="AE211" s="70"/>
    </row>
    <row r="212" spans="1:31" ht="3" customHeight="1" x14ac:dyDescent="0.25">
      <c r="A212" s="43" t="e">
        <f>IF($AF$13=Спр!$A$87,Ярлык!B212,IF(VLOOKUP($AF$4,Заявка!$D$17:$AH$29,Заявка!$AB$16,FALSE)&lt;Ярлык!C212,"",Ярлык!$AF$4))</f>
        <v>#N/A</v>
      </c>
      <c r="B212" s="34" t="e">
        <f>VLOOKUP(C212,Заявка!$A$17:$AH$29,Заявка!$D$16+Заявка!$A$16,TRUE)</f>
        <v>#N/A</v>
      </c>
      <c r="C212" s="36">
        <f t="shared" si="13"/>
        <v>14</v>
      </c>
      <c r="D212" s="67"/>
      <c r="E212" s="71"/>
      <c r="F212" s="71"/>
      <c r="G212" s="71"/>
      <c r="H212" s="71"/>
      <c r="I212" s="71"/>
      <c r="J212" s="72"/>
      <c r="K212" s="72"/>
      <c r="L212" s="72"/>
      <c r="M212" s="72"/>
      <c r="N212" s="72"/>
      <c r="O212" s="72"/>
      <c r="P212" s="72"/>
      <c r="Q212" s="68"/>
      <c r="R212" s="73"/>
      <c r="S212" s="73"/>
      <c r="T212" s="73"/>
      <c r="U212" s="73"/>
      <c r="V212" s="74"/>
      <c r="W212" s="75"/>
      <c r="X212" s="74"/>
      <c r="Y212" s="74"/>
      <c r="Z212" s="74"/>
      <c r="AA212" s="74"/>
      <c r="AB212" s="74"/>
      <c r="AC212" s="74"/>
      <c r="AD212" s="74"/>
      <c r="AE212" s="70"/>
    </row>
    <row r="213" spans="1:31" ht="1.5" customHeight="1" x14ac:dyDescent="0.25">
      <c r="A213" s="43" t="e">
        <f>IF($AF$13=Спр!$A$87,Ярлык!B213,IF(VLOOKUP($AF$4,Заявка!$D$17:$AH$29,Заявка!$AB$16,FALSE)&lt;Ярлык!C213,"",Ярлык!$AF$4))</f>
        <v>#N/A</v>
      </c>
      <c r="B213" s="34" t="e">
        <f>VLOOKUP(C213,Заявка!$A$17:$AH$29,Заявка!$D$16+Заявка!$A$16,TRUE)</f>
        <v>#N/A</v>
      </c>
      <c r="C213" s="36">
        <f t="shared" si="13"/>
        <v>14</v>
      </c>
      <c r="D213" s="67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9"/>
      <c r="X213" s="68"/>
      <c r="Y213" s="68"/>
      <c r="Z213" s="68"/>
      <c r="AA213" s="68"/>
      <c r="AB213" s="68"/>
      <c r="AC213" s="68"/>
      <c r="AD213" s="68"/>
      <c r="AE213" s="70"/>
    </row>
    <row r="214" spans="1:31" ht="12" customHeight="1" x14ac:dyDescent="0.25">
      <c r="A214" s="43" t="e">
        <f>IF($AF$13=Спр!$A$87,Ярлык!B214,IF(VLOOKUP($AF$4,Заявка!$D$17:$AH$29,Заявка!$AB$16,FALSE)&lt;Ярлык!C214,"",Ярлык!$AF$4))</f>
        <v>#N/A</v>
      </c>
      <c r="B214" s="34" t="e">
        <f>VLOOKUP(C214,Заявка!$A$17:$AH$29,Заявка!$D$16+Заявка!$A$16,TRUE)</f>
        <v>#N/A</v>
      </c>
      <c r="C214" s="36">
        <f t="shared" si="13"/>
        <v>14</v>
      </c>
      <c r="D214" s="67"/>
      <c r="E214" s="108" t="s">
        <v>82</v>
      </c>
      <c r="F214" s="108"/>
      <c r="G214" s="108"/>
      <c r="H214" s="108"/>
      <c r="I214" s="108"/>
      <c r="J214" s="111" t="e">
        <f>VLOOKUP($A213,Заявка!$D$17:$AH$29,Заявка!$O$16,FALSE)</f>
        <v>#N/A</v>
      </c>
      <c r="K214" s="111"/>
      <c r="L214" s="111"/>
      <c r="M214" s="111"/>
      <c r="N214" s="111"/>
      <c r="O214" s="111"/>
      <c r="P214" s="111"/>
      <c r="Q214" s="111"/>
      <c r="R214" s="111"/>
      <c r="S214" s="111"/>
      <c r="T214" s="111"/>
      <c r="U214" s="111"/>
      <c r="V214" s="68"/>
      <c r="W214" s="69"/>
      <c r="X214" s="114" t="s">
        <v>77</v>
      </c>
      <c r="Y214" s="114"/>
      <c r="Z214" s="114"/>
      <c r="AA214" s="114"/>
      <c r="AB214" s="114"/>
      <c r="AC214" s="114"/>
      <c r="AD214" s="114"/>
      <c r="AE214" s="70"/>
    </row>
    <row r="215" spans="1:31" ht="3" customHeight="1" x14ac:dyDescent="0.25">
      <c r="A215" s="43" t="e">
        <f>IF($AF$13=Спр!$A$87,Ярлык!B215,IF(VLOOKUP($AF$4,Заявка!$D$17:$AH$29,Заявка!$AB$16,FALSE)&lt;Ярлык!C215,"",Ярлык!$AF$4))</f>
        <v>#N/A</v>
      </c>
      <c r="B215" s="34" t="e">
        <f>VLOOKUP(C215,Заявка!$A$17:$AH$29,Заявка!$D$16+Заявка!$A$16,TRUE)</f>
        <v>#N/A</v>
      </c>
      <c r="C215" s="36">
        <f t="shared" si="13"/>
        <v>14</v>
      </c>
      <c r="D215" s="67"/>
      <c r="E215" s="109"/>
      <c r="F215" s="109"/>
      <c r="G215" s="109"/>
      <c r="H215" s="109"/>
      <c r="I215" s="109"/>
      <c r="J215" s="112"/>
      <c r="K215" s="112"/>
      <c r="L215" s="112"/>
      <c r="M215" s="112"/>
      <c r="N215" s="112"/>
      <c r="O215" s="112"/>
      <c r="P215" s="112"/>
      <c r="Q215" s="112"/>
      <c r="R215" s="112"/>
      <c r="S215" s="112"/>
      <c r="T215" s="112"/>
      <c r="U215" s="112"/>
      <c r="V215" s="68"/>
      <c r="W215" s="69"/>
      <c r="X215" s="68"/>
      <c r="Y215" s="68"/>
      <c r="Z215" s="68"/>
      <c r="AA215" s="68"/>
      <c r="AB215" s="68"/>
      <c r="AC215" s="68"/>
      <c r="AD215" s="68"/>
      <c r="AE215" s="70"/>
    </row>
    <row r="216" spans="1:31" ht="15" customHeight="1" x14ac:dyDescent="0.25">
      <c r="A216" s="43" t="e">
        <f>IF($AF$13=Спр!$A$87,Ярлык!B216,IF(VLOOKUP($AF$4,Заявка!$D$17:$AH$29,Заявка!$AB$16,FALSE)&lt;Ярлык!C216,"",Ярлык!$AF$4))</f>
        <v>#N/A</v>
      </c>
      <c r="B216" s="34" t="e">
        <f>VLOOKUP(C216,Заявка!$A$17:$AH$29,Заявка!$D$16+Заявка!$A$16,TRUE)</f>
        <v>#N/A</v>
      </c>
      <c r="C216" s="36">
        <f t="shared" si="13"/>
        <v>14</v>
      </c>
      <c r="D216" s="67"/>
      <c r="E216" s="110"/>
      <c r="F216" s="110"/>
      <c r="G216" s="110"/>
      <c r="H216" s="110"/>
      <c r="I216" s="110"/>
      <c r="J216" s="113"/>
      <c r="K216" s="113"/>
      <c r="L216" s="113"/>
      <c r="M216" s="113"/>
      <c r="N216" s="113"/>
      <c r="O216" s="113"/>
      <c r="P216" s="113"/>
      <c r="Q216" s="113"/>
      <c r="R216" s="113"/>
      <c r="S216" s="113"/>
      <c r="T216" s="113"/>
      <c r="U216" s="113"/>
      <c r="V216" s="68"/>
      <c r="W216" s="69"/>
      <c r="X216" s="115" t="str">
        <f>Заявка!$L$10</f>
        <v>ООО "Довольный клиент"</v>
      </c>
      <c r="Y216" s="116"/>
      <c r="Z216" s="116"/>
      <c r="AA216" s="116"/>
      <c r="AB216" s="116"/>
      <c r="AC216" s="116"/>
      <c r="AD216" s="117"/>
      <c r="AE216" s="70"/>
    </row>
    <row r="217" spans="1:31" ht="12.75" customHeight="1" x14ac:dyDescent="0.25">
      <c r="A217" s="43" t="e">
        <f>IF($AF$13=Спр!$A$87,Ярлык!B217,IF(VLOOKUP($AF$4,Заявка!$D$17:$AH$29,Заявка!$AB$16,FALSE)&lt;Ярлык!C217,"",Ярлык!$AF$4))</f>
        <v>#N/A</v>
      </c>
      <c r="B217" s="34" t="e">
        <f>VLOOKUP(C217,Заявка!$A$17:$AH$29,Заявка!$D$16+Заявка!$A$16,TRUE)</f>
        <v>#N/A</v>
      </c>
      <c r="C217" s="36">
        <f t="shared" si="13"/>
        <v>14</v>
      </c>
      <c r="D217" s="67"/>
      <c r="E217" s="118" t="s">
        <v>78</v>
      </c>
      <c r="F217" s="119"/>
      <c r="G217" s="119"/>
      <c r="H217" s="119"/>
      <c r="I217" s="120"/>
      <c r="J217" s="124" t="e">
        <f>VLOOKUP($A217,Заявка!$D$17:$AH$29,Заявка!$E$16,FALSE)</f>
        <v>#N/A</v>
      </c>
      <c r="K217" s="124"/>
      <c r="L217" s="124"/>
      <c r="M217" s="124"/>
      <c r="N217" s="124"/>
      <c r="O217" s="126" t="e">
        <f>VLOOKUP($A217,Заявка!$D$17:$AH$29,Заявка!$J$16,FALSE)</f>
        <v>#N/A</v>
      </c>
      <c r="P217" s="127"/>
      <c r="Q217" s="127"/>
      <c r="R217" s="127"/>
      <c r="S217" s="127"/>
      <c r="T217" s="127"/>
      <c r="U217" s="128"/>
      <c r="V217" s="68"/>
      <c r="W217" s="69"/>
      <c r="X217" s="132" t="str">
        <f>Заявка!$L$9</f>
        <v>Москва</v>
      </c>
      <c r="Y217" s="133"/>
      <c r="Z217" s="133"/>
      <c r="AA217" s="133"/>
      <c r="AB217" s="133"/>
      <c r="AC217" s="133"/>
      <c r="AD217" s="134"/>
      <c r="AE217" s="70"/>
    </row>
    <row r="218" spans="1:31" ht="7.5" customHeight="1" x14ac:dyDescent="0.25">
      <c r="A218" s="43" t="e">
        <f>IF($AF$13=Спр!$A$87,Ярлык!B218,IF(VLOOKUP($AF$4,Заявка!$D$17:$AH$29,Заявка!$AB$16,FALSE)&lt;Ярлык!C218,"",Ярлык!$AF$4))</f>
        <v>#N/A</v>
      </c>
      <c r="B218" s="34" t="e">
        <f>VLOOKUP(C218,Заявка!$A$17:$AH$29,Заявка!$D$16+Заявка!$A$16,TRUE)</f>
        <v>#N/A</v>
      </c>
      <c r="C218" s="36">
        <f t="shared" si="13"/>
        <v>14</v>
      </c>
      <c r="D218" s="67"/>
      <c r="E218" s="121"/>
      <c r="F218" s="122"/>
      <c r="G218" s="122"/>
      <c r="H218" s="122"/>
      <c r="I218" s="123"/>
      <c r="J218" s="125"/>
      <c r="K218" s="125"/>
      <c r="L218" s="125"/>
      <c r="M218" s="125"/>
      <c r="N218" s="125"/>
      <c r="O218" s="129"/>
      <c r="P218" s="130"/>
      <c r="Q218" s="130"/>
      <c r="R218" s="130"/>
      <c r="S218" s="130"/>
      <c r="T218" s="130"/>
      <c r="U218" s="131"/>
      <c r="V218" s="68"/>
      <c r="W218" s="69"/>
      <c r="X218" s="135"/>
      <c r="Y218" s="136"/>
      <c r="Z218" s="136"/>
      <c r="AA218" s="136"/>
      <c r="AB218" s="136"/>
      <c r="AC218" s="136"/>
      <c r="AD218" s="137"/>
      <c r="AE218" s="70"/>
    </row>
    <row r="219" spans="1:31" ht="13.5" customHeight="1" x14ac:dyDescent="0.25">
      <c r="A219" s="43" t="e">
        <f>IF($AF$13=Спр!$A$87,Ярлык!B219,IF(VLOOKUP($AF$4,Заявка!$D$17:$AH$29,Заявка!$AB$16,FALSE)&lt;Ярлык!C219,"",Ярлык!$AF$4))</f>
        <v>#N/A</v>
      </c>
      <c r="B219" s="34" t="e">
        <f>VLOOKUP(C219,Заявка!$A$17:$AH$29,Заявка!$D$16+Заявка!$A$16,TRUE)</f>
        <v>#N/A</v>
      </c>
      <c r="C219" s="36">
        <f t="shared" si="13"/>
        <v>14</v>
      </c>
      <c r="D219" s="67"/>
      <c r="E219" s="96" t="s">
        <v>79</v>
      </c>
      <c r="F219" s="96"/>
      <c r="G219" s="96"/>
      <c r="H219" s="96"/>
      <c r="I219" s="96"/>
      <c r="J219" s="97" t="e">
        <f>VLOOKUP($A219,Заявка!$D$17:$AH$29,Заявка!$T$16,FALSE)</f>
        <v>#N/A</v>
      </c>
      <c r="K219" s="97"/>
      <c r="L219" s="97"/>
      <c r="M219" s="97"/>
      <c r="N219" s="97"/>
      <c r="O219" s="97"/>
      <c r="P219" s="97"/>
      <c r="Q219" s="97"/>
      <c r="R219" s="97"/>
      <c r="S219" s="97"/>
      <c r="T219" s="97"/>
      <c r="U219" s="97"/>
      <c r="V219" s="68"/>
      <c r="W219" s="69"/>
      <c r="X219" s="135"/>
      <c r="Y219" s="136"/>
      <c r="Z219" s="136"/>
      <c r="AA219" s="136"/>
      <c r="AB219" s="136"/>
      <c r="AC219" s="136"/>
      <c r="AD219" s="137"/>
      <c r="AE219" s="70"/>
    </row>
    <row r="220" spans="1:31" ht="3" customHeight="1" x14ac:dyDescent="0.25">
      <c r="A220" s="43" t="e">
        <f>IF($AF$13=Спр!$A$87,Ярлык!B220,IF(VLOOKUP($AF$4,Заявка!$D$17:$AH$29,Заявка!$AB$16,FALSE)&lt;Ярлык!C220,"",Ярлык!$AF$4))</f>
        <v>#N/A</v>
      </c>
      <c r="B220" s="34" t="e">
        <f>VLOOKUP(C220,Заявка!$A$17:$AH$29,Заявка!$D$16+Заявка!$A$16,TRUE)</f>
        <v>#N/A</v>
      </c>
      <c r="C220" s="36">
        <f t="shared" si="13"/>
        <v>14</v>
      </c>
      <c r="D220" s="67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V220" s="68"/>
      <c r="W220" s="69"/>
      <c r="X220" s="135" t="str">
        <f>Заявка!$L$11</f>
        <v>89991112223 Удальцов Вячеслав</v>
      </c>
      <c r="Y220" s="136"/>
      <c r="Z220" s="136"/>
      <c r="AA220" s="136"/>
      <c r="AB220" s="136"/>
      <c r="AC220" s="136"/>
      <c r="AD220" s="137"/>
      <c r="AE220" s="70"/>
    </row>
    <row r="221" spans="1:31" ht="15" customHeight="1" x14ac:dyDescent="0.25">
      <c r="A221" s="43" t="e">
        <f>IF($AF$13=Спр!$A$87,Ярлык!B221,IF(VLOOKUP($AF$4,Заявка!$D$17:$AH$29,Заявка!$AB$16,FALSE)&lt;Ярлык!C221,"",Ярлык!$AF$4))</f>
        <v>#N/A</v>
      </c>
      <c r="B221" s="34" t="e">
        <f>VLOOKUP(C221,Заявка!$A$17:$AH$29,Заявка!$D$16+Заявка!$A$16,TRUE)</f>
        <v>#N/A</v>
      </c>
      <c r="C221" s="36">
        <f t="shared" si="13"/>
        <v>14</v>
      </c>
      <c r="D221" s="67"/>
      <c r="E221" s="141" t="s">
        <v>80</v>
      </c>
      <c r="F221" s="141"/>
      <c r="G221" s="141"/>
      <c r="H221" s="141"/>
      <c r="I221" s="143">
        <f ca="1">TODAY()</f>
        <v>46093</v>
      </c>
      <c r="J221" s="144"/>
      <c r="K221" s="144"/>
      <c r="L221" s="144"/>
      <c r="M221" s="68"/>
      <c r="N221" s="141" t="s">
        <v>81</v>
      </c>
      <c r="O221" s="141"/>
      <c r="P221" s="141"/>
      <c r="Q221" s="141"/>
      <c r="R221" s="146"/>
      <c r="S221" s="147"/>
      <c r="T221" s="147"/>
      <c r="U221" s="147"/>
      <c r="V221" s="68"/>
      <c r="W221" s="69"/>
      <c r="X221" s="138"/>
      <c r="Y221" s="139"/>
      <c r="Z221" s="139"/>
      <c r="AA221" s="139"/>
      <c r="AB221" s="139"/>
      <c r="AC221" s="139"/>
      <c r="AD221" s="140"/>
      <c r="AE221" s="70"/>
    </row>
    <row r="222" spans="1:31" ht="6" customHeight="1" x14ac:dyDescent="0.25">
      <c r="A222" s="43" t="e">
        <f>IF($AF$13=Спр!$A$87,Ярлык!B222,IF(VLOOKUP($AF$4,Заявка!$D$17:$AH$29,Заявка!$AB$16,FALSE)&lt;Ярлык!C222,"",Ярлык!$AF$4))</f>
        <v>#N/A</v>
      </c>
      <c r="B222" s="34" t="e">
        <f>VLOOKUP(C222,Заявка!$A$17:$AH$29,Заявка!$D$16+Заявка!$A$16,TRUE)</f>
        <v>#N/A</v>
      </c>
      <c r="C222" s="36">
        <f t="shared" si="13"/>
        <v>14</v>
      </c>
      <c r="D222" s="67"/>
      <c r="E222" s="142"/>
      <c r="F222" s="142"/>
      <c r="G222" s="142"/>
      <c r="H222" s="142"/>
      <c r="I222" s="145"/>
      <c r="J222" s="145"/>
      <c r="K222" s="145"/>
      <c r="L222" s="145"/>
      <c r="M222" s="68"/>
      <c r="N222" s="142"/>
      <c r="O222" s="142"/>
      <c r="P222" s="142"/>
      <c r="Q222" s="142"/>
      <c r="R222" s="148"/>
      <c r="S222" s="148"/>
      <c r="T222" s="148"/>
      <c r="U222" s="148"/>
      <c r="V222" s="68"/>
      <c r="W222" s="69"/>
      <c r="X222" s="68"/>
      <c r="Y222" s="68"/>
      <c r="Z222" s="68"/>
      <c r="AA222" s="68"/>
      <c r="AB222" s="68"/>
      <c r="AC222" s="68"/>
      <c r="AD222" s="68"/>
      <c r="AE222" s="70"/>
    </row>
    <row r="223" spans="1:31" ht="6" customHeight="1" x14ac:dyDescent="0.25">
      <c r="A223" s="43" t="e">
        <f>IF($AF$13=Спр!$A$87,Ярлык!B223,IF(VLOOKUP($AF$4,Заявка!$D$17:$AH$29,Заявка!$AB$16,FALSE)&lt;Ярлык!C223,"",Ярлык!$AF$4))</f>
        <v>#N/A</v>
      </c>
      <c r="B223" s="34" t="e">
        <f>VLOOKUP(C223,Заявка!$A$17:$AH$29,Заявка!$D$16+Заявка!$A$16,TRUE)</f>
        <v>#N/A</v>
      </c>
      <c r="C223" s="37">
        <f t="shared" si="13"/>
        <v>14</v>
      </c>
      <c r="D223" s="76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  <c r="Q223" s="77"/>
      <c r="R223" s="77"/>
      <c r="S223" s="77"/>
      <c r="T223" s="77"/>
      <c r="U223" s="77"/>
      <c r="V223" s="77"/>
      <c r="W223" s="78"/>
      <c r="X223" s="77"/>
      <c r="Y223" s="77"/>
      <c r="Z223" s="77"/>
      <c r="AA223" s="77"/>
      <c r="AB223" s="77"/>
      <c r="AC223" s="77"/>
      <c r="AD223" s="77"/>
      <c r="AE223" s="79"/>
    </row>
    <row r="224" spans="1:31" ht="10.5" customHeight="1" thickBot="1" x14ac:dyDescent="0.3">
      <c r="A224" s="43" t="e">
        <f>IF($AF$13=Спр!$A$87,Ярлык!B224,IF(VLOOKUP($AF$4,Заявка!$D$17:$AH$29,Заявка!$AB$16,FALSE)&lt;Ярлык!C224,"",Ярлык!$AF$4))</f>
        <v>#N/A</v>
      </c>
      <c r="B224" s="34" t="e">
        <f>VLOOKUP(C224,Заявка!$A$17:$AH$29,Заявка!$D$16+Заявка!$A$16,TRUE)</f>
        <v>#N/A</v>
      </c>
      <c r="C224" s="37">
        <f>C223</f>
        <v>14</v>
      </c>
      <c r="D224" s="80"/>
      <c r="E224" s="80"/>
      <c r="F224" s="80"/>
      <c r="G224" s="8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</row>
    <row r="225" spans="1:31" ht="10.5" customHeight="1" x14ac:dyDescent="0.25">
      <c r="A225" s="43" t="e">
        <f>IF($AF$13=Спр!$A$87,Ярлык!B225,IF(VLOOKUP($AF$4,Заявка!$D$17:$AH$29,Заявка!$AB$16,FALSE)&lt;Ярлык!C225,"",Ярлык!$AF$4))</f>
        <v>#N/A</v>
      </c>
      <c r="B225" s="34" t="e">
        <f>VLOOKUP(C225,Заявка!$A$17:$AH$29,Заявка!$D$16+Заявка!$A$16,TRUE)</f>
        <v>#N/A</v>
      </c>
      <c r="C225" s="35">
        <f>C224+1</f>
        <v>15</v>
      </c>
    </row>
    <row r="226" spans="1:31" ht="3.75" customHeight="1" x14ac:dyDescent="0.25">
      <c r="A226" s="43" t="e">
        <f>IF($AF$13=Спр!$A$87,Ярлык!B226,IF(VLOOKUP($AF$4,Заявка!$D$17:$AH$29,Заявка!$AB$16,FALSE)&lt;Ярлык!C226,"",Ярлык!$AF$4))</f>
        <v>#N/A</v>
      </c>
      <c r="B226" s="34" t="e">
        <f>VLOOKUP(C226,Заявка!$A$17:$AH$29,Заявка!$D$16+Заявка!$A$16,TRUE)</f>
        <v>#N/A</v>
      </c>
      <c r="C226" s="36">
        <f>C225</f>
        <v>15</v>
      </c>
      <c r="D226" s="63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5"/>
      <c r="X226" s="64"/>
      <c r="Y226" s="64"/>
      <c r="Z226" s="64"/>
      <c r="AA226" s="64"/>
      <c r="AB226" s="64"/>
      <c r="AC226" s="64"/>
      <c r="AD226" s="64"/>
      <c r="AE226" s="66"/>
    </row>
    <row r="227" spans="1:31" ht="18.75" customHeight="1" x14ac:dyDescent="0.25">
      <c r="A227" s="43" t="e">
        <f>IF($AF$13=Спр!$A$87,Ярлык!B227,IF(VLOOKUP($AF$4,Заявка!$D$17:$AH$29,Заявка!$AB$16,FALSE)&lt;Ярлык!C227,"",Ярлык!$AF$4))</f>
        <v>#N/A</v>
      </c>
      <c r="B227" s="34" t="e">
        <f>VLOOKUP(C227,Заявка!$A$17:$AH$29,Заявка!$D$16+Заявка!$A$16,TRUE)</f>
        <v>#N/A</v>
      </c>
      <c r="C227" s="36">
        <f t="shared" ref="C227:C239" si="14">C226</f>
        <v>15</v>
      </c>
      <c r="D227" s="67"/>
      <c r="E227" s="98" t="s">
        <v>83</v>
      </c>
      <c r="F227" s="98"/>
      <c r="G227" s="98"/>
      <c r="H227" s="98"/>
      <c r="I227" s="98"/>
      <c r="J227" s="99" t="e">
        <f>VLOOKUP($A226,Заявка!$D$17:$AH$29,Заявка!$H$16,FALSE)</f>
        <v>#N/A</v>
      </c>
      <c r="K227" s="100"/>
      <c r="L227" s="100"/>
      <c r="M227" s="100"/>
      <c r="N227" s="100"/>
      <c r="O227" s="100"/>
      <c r="P227" s="100"/>
      <c r="Q227" s="100"/>
      <c r="R227" s="100"/>
      <c r="S227" s="101"/>
      <c r="T227" s="68"/>
      <c r="U227" s="68"/>
      <c r="V227" s="68"/>
      <c r="W227" s="69"/>
      <c r="X227" s="102" t="s">
        <v>76</v>
      </c>
      <c r="Y227" s="103"/>
      <c r="Z227" s="103"/>
      <c r="AA227" s="104"/>
      <c r="AB227" s="105" t="s">
        <v>61</v>
      </c>
      <c r="AC227" s="106"/>
      <c r="AD227" s="107"/>
      <c r="AE227" s="70"/>
    </row>
    <row r="228" spans="1:31" ht="3" customHeight="1" x14ac:dyDescent="0.25">
      <c r="A228" s="43" t="e">
        <f>IF($AF$13=Спр!$A$87,Ярлык!B228,IF(VLOOKUP($AF$4,Заявка!$D$17:$AH$29,Заявка!$AB$16,FALSE)&lt;Ярлык!C228,"",Ярлык!$AF$4))</f>
        <v>#N/A</v>
      </c>
      <c r="B228" s="34" t="e">
        <f>VLOOKUP(C228,Заявка!$A$17:$AH$29,Заявка!$D$16+Заявка!$A$16,TRUE)</f>
        <v>#N/A</v>
      </c>
      <c r="C228" s="36">
        <f t="shared" si="14"/>
        <v>15</v>
      </c>
      <c r="D228" s="67"/>
      <c r="E228" s="71"/>
      <c r="F228" s="71"/>
      <c r="G228" s="71"/>
      <c r="H228" s="71"/>
      <c r="I228" s="71"/>
      <c r="J228" s="72"/>
      <c r="K228" s="72"/>
      <c r="L228" s="72"/>
      <c r="M228" s="72"/>
      <c r="N228" s="72"/>
      <c r="O228" s="72"/>
      <c r="P228" s="72"/>
      <c r="Q228" s="68"/>
      <c r="R228" s="73"/>
      <c r="S228" s="73"/>
      <c r="T228" s="73"/>
      <c r="U228" s="73"/>
      <c r="V228" s="74"/>
      <c r="W228" s="75"/>
      <c r="X228" s="74"/>
      <c r="Y228" s="74"/>
      <c r="Z228" s="74"/>
      <c r="AA228" s="74"/>
      <c r="AB228" s="74"/>
      <c r="AC228" s="74"/>
      <c r="AD228" s="74"/>
      <c r="AE228" s="70"/>
    </row>
    <row r="229" spans="1:31" ht="1.5" customHeight="1" x14ac:dyDescent="0.25">
      <c r="A229" s="43" t="e">
        <f>IF($AF$13=Спр!$A$87,Ярлык!B229,IF(VLOOKUP($AF$4,Заявка!$D$17:$AH$29,Заявка!$AB$16,FALSE)&lt;Ярлык!C229,"",Ярлык!$AF$4))</f>
        <v>#N/A</v>
      </c>
      <c r="B229" s="34" t="e">
        <f>VLOOKUP(C229,Заявка!$A$17:$AH$29,Заявка!$D$16+Заявка!$A$16,TRUE)</f>
        <v>#N/A</v>
      </c>
      <c r="C229" s="36">
        <f t="shared" si="14"/>
        <v>15</v>
      </c>
      <c r="D229" s="67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  <c r="U229" s="68"/>
      <c r="V229" s="68"/>
      <c r="W229" s="69"/>
      <c r="X229" s="68"/>
      <c r="Y229" s="68"/>
      <c r="Z229" s="68"/>
      <c r="AA229" s="68"/>
      <c r="AB229" s="68"/>
      <c r="AC229" s="68"/>
      <c r="AD229" s="68"/>
      <c r="AE229" s="70"/>
    </row>
    <row r="230" spans="1:31" ht="12" customHeight="1" x14ac:dyDescent="0.25">
      <c r="A230" s="43" t="e">
        <f>IF($AF$13=Спр!$A$87,Ярлык!B230,IF(VLOOKUP($AF$4,Заявка!$D$17:$AH$29,Заявка!$AB$16,FALSE)&lt;Ярлык!C230,"",Ярлык!$AF$4))</f>
        <v>#N/A</v>
      </c>
      <c r="B230" s="34" t="e">
        <f>VLOOKUP(C230,Заявка!$A$17:$AH$29,Заявка!$D$16+Заявка!$A$16,TRUE)</f>
        <v>#N/A</v>
      </c>
      <c r="C230" s="36">
        <f t="shared" si="14"/>
        <v>15</v>
      </c>
      <c r="D230" s="67"/>
      <c r="E230" s="108" t="s">
        <v>82</v>
      </c>
      <c r="F230" s="108"/>
      <c r="G230" s="108"/>
      <c r="H230" s="108"/>
      <c r="I230" s="108"/>
      <c r="J230" s="111" t="e">
        <f>VLOOKUP($A229,Заявка!$D$17:$AH$29,Заявка!$O$16,FALSE)</f>
        <v>#N/A</v>
      </c>
      <c r="K230" s="111"/>
      <c r="L230" s="111"/>
      <c r="M230" s="111"/>
      <c r="N230" s="111"/>
      <c r="O230" s="111"/>
      <c r="P230" s="111"/>
      <c r="Q230" s="111"/>
      <c r="R230" s="111"/>
      <c r="S230" s="111"/>
      <c r="T230" s="111"/>
      <c r="U230" s="111"/>
      <c r="V230" s="68"/>
      <c r="W230" s="69"/>
      <c r="X230" s="114" t="s">
        <v>77</v>
      </c>
      <c r="Y230" s="114"/>
      <c r="Z230" s="114"/>
      <c r="AA230" s="114"/>
      <c r="AB230" s="114"/>
      <c r="AC230" s="114"/>
      <c r="AD230" s="114"/>
      <c r="AE230" s="70"/>
    </row>
    <row r="231" spans="1:31" ht="3" customHeight="1" x14ac:dyDescent="0.25">
      <c r="A231" s="43" t="e">
        <f>IF($AF$13=Спр!$A$87,Ярлык!B231,IF(VLOOKUP($AF$4,Заявка!$D$17:$AH$29,Заявка!$AB$16,FALSE)&lt;Ярлык!C231,"",Ярлык!$AF$4))</f>
        <v>#N/A</v>
      </c>
      <c r="B231" s="34" t="e">
        <f>VLOOKUP(C231,Заявка!$A$17:$AH$29,Заявка!$D$16+Заявка!$A$16,TRUE)</f>
        <v>#N/A</v>
      </c>
      <c r="C231" s="36">
        <f t="shared" si="14"/>
        <v>15</v>
      </c>
      <c r="D231" s="67"/>
      <c r="E231" s="109"/>
      <c r="F231" s="109"/>
      <c r="G231" s="109"/>
      <c r="H231" s="109"/>
      <c r="I231" s="109"/>
      <c r="J231" s="112"/>
      <c r="K231" s="112"/>
      <c r="L231" s="112"/>
      <c r="M231" s="112"/>
      <c r="N231" s="112"/>
      <c r="O231" s="112"/>
      <c r="P231" s="112"/>
      <c r="Q231" s="112"/>
      <c r="R231" s="112"/>
      <c r="S231" s="112"/>
      <c r="T231" s="112"/>
      <c r="U231" s="112"/>
      <c r="V231" s="68"/>
      <c r="W231" s="69"/>
      <c r="X231" s="68"/>
      <c r="Y231" s="68"/>
      <c r="Z231" s="68"/>
      <c r="AA231" s="68"/>
      <c r="AB231" s="68"/>
      <c r="AC231" s="68"/>
      <c r="AD231" s="68"/>
      <c r="AE231" s="70"/>
    </row>
    <row r="232" spans="1:31" ht="15" customHeight="1" x14ac:dyDescent="0.25">
      <c r="A232" s="43" t="e">
        <f>IF($AF$13=Спр!$A$87,Ярлык!B232,IF(VLOOKUP($AF$4,Заявка!$D$17:$AH$29,Заявка!$AB$16,FALSE)&lt;Ярлык!C232,"",Ярлык!$AF$4))</f>
        <v>#N/A</v>
      </c>
      <c r="B232" s="34" t="e">
        <f>VLOOKUP(C232,Заявка!$A$17:$AH$29,Заявка!$D$16+Заявка!$A$16,TRUE)</f>
        <v>#N/A</v>
      </c>
      <c r="C232" s="36">
        <f t="shared" si="14"/>
        <v>15</v>
      </c>
      <c r="D232" s="67"/>
      <c r="E232" s="110"/>
      <c r="F232" s="110"/>
      <c r="G232" s="110"/>
      <c r="H232" s="110"/>
      <c r="I232" s="110"/>
      <c r="J232" s="113"/>
      <c r="K232" s="113"/>
      <c r="L232" s="113"/>
      <c r="M232" s="113"/>
      <c r="N232" s="113"/>
      <c r="O232" s="113"/>
      <c r="P232" s="113"/>
      <c r="Q232" s="113"/>
      <c r="R232" s="113"/>
      <c r="S232" s="113"/>
      <c r="T232" s="113"/>
      <c r="U232" s="113"/>
      <c r="V232" s="68"/>
      <c r="W232" s="69"/>
      <c r="X232" s="115" t="str">
        <f>Заявка!$L$10</f>
        <v>ООО "Довольный клиент"</v>
      </c>
      <c r="Y232" s="116"/>
      <c r="Z232" s="116"/>
      <c r="AA232" s="116"/>
      <c r="AB232" s="116"/>
      <c r="AC232" s="116"/>
      <c r="AD232" s="117"/>
      <c r="AE232" s="70"/>
    </row>
    <row r="233" spans="1:31" ht="12.75" customHeight="1" x14ac:dyDescent="0.25">
      <c r="A233" s="43" t="e">
        <f>IF($AF$13=Спр!$A$87,Ярлык!B233,IF(VLOOKUP($AF$4,Заявка!$D$17:$AH$29,Заявка!$AB$16,FALSE)&lt;Ярлык!C233,"",Ярлык!$AF$4))</f>
        <v>#N/A</v>
      </c>
      <c r="B233" s="34" t="e">
        <f>VLOOKUP(C233,Заявка!$A$17:$AH$29,Заявка!$D$16+Заявка!$A$16,TRUE)</f>
        <v>#N/A</v>
      </c>
      <c r="C233" s="36">
        <f t="shared" si="14"/>
        <v>15</v>
      </c>
      <c r="D233" s="67"/>
      <c r="E233" s="118" t="s">
        <v>78</v>
      </c>
      <c r="F233" s="119"/>
      <c r="G233" s="119"/>
      <c r="H233" s="119"/>
      <c r="I233" s="120"/>
      <c r="J233" s="124" t="e">
        <f>VLOOKUP($A233,Заявка!$D$17:$AH$29,Заявка!$E$16,FALSE)</f>
        <v>#N/A</v>
      </c>
      <c r="K233" s="124"/>
      <c r="L233" s="124"/>
      <c r="M233" s="124"/>
      <c r="N233" s="124"/>
      <c r="O233" s="126" t="e">
        <f>VLOOKUP($A233,Заявка!$D$17:$AH$29,Заявка!$J$16,FALSE)</f>
        <v>#N/A</v>
      </c>
      <c r="P233" s="127"/>
      <c r="Q233" s="127"/>
      <c r="R233" s="127"/>
      <c r="S233" s="127"/>
      <c r="T233" s="127"/>
      <c r="U233" s="128"/>
      <c r="V233" s="68"/>
      <c r="W233" s="69"/>
      <c r="X233" s="132" t="str">
        <f>Заявка!$L$9</f>
        <v>Москва</v>
      </c>
      <c r="Y233" s="133"/>
      <c r="Z233" s="133"/>
      <c r="AA233" s="133"/>
      <c r="AB233" s="133"/>
      <c r="AC233" s="133"/>
      <c r="AD233" s="134"/>
      <c r="AE233" s="70"/>
    </row>
    <row r="234" spans="1:31" ht="7.5" customHeight="1" x14ac:dyDescent="0.25">
      <c r="A234" s="43" t="e">
        <f>IF($AF$13=Спр!$A$87,Ярлык!B234,IF(VLOOKUP($AF$4,Заявка!$D$17:$AH$29,Заявка!$AB$16,FALSE)&lt;Ярлык!C234,"",Ярлык!$AF$4))</f>
        <v>#N/A</v>
      </c>
      <c r="B234" s="34" t="e">
        <f>VLOOKUP(C234,Заявка!$A$17:$AH$29,Заявка!$D$16+Заявка!$A$16,TRUE)</f>
        <v>#N/A</v>
      </c>
      <c r="C234" s="36">
        <f t="shared" si="14"/>
        <v>15</v>
      </c>
      <c r="D234" s="67"/>
      <c r="E234" s="121"/>
      <c r="F234" s="122"/>
      <c r="G234" s="122"/>
      <c r="H234" s="122"/>
      <c r="I234" s="123"/>
      <c r="J234" s="125"/>
      <c r="K234" s="125"/>
      <c r="L234" s="125"/>
      <c r="M234" s="125"/>
      <c r="N234" s="125"/>
      <c r="O234" s="129"/>
      <c r="P234" s="130"/>
      <c r="Q234" s="130"/>
      <c r="R234" s="130"/>
      <c r="S234" s="130"/>
      <c r="T234" s="130"/>
      <c r="U234" s="131"/>
      <c r="V234" s="68"/>
      <c r="W234" s="69"/>
      <c r="X234" s="135"/>
      <c r="Y234" s="136"/>
      <c r="Z234" s="136"/>
      <c r="AA234" s="136"/>
      <c r="AB234" s="136"/>
      <c r="AC234" s="136"/>
      <c r="AD234" s="137"/>
      <c r="AE234" s="70"/>
    </row>
    <row r="235" spans="1:31" ht="13.5" customHeight="1" x14ac:dyDescent="0.25">
      <c r="A235" s="43" t="e">
        <f>IF($AF$13=Спр!$A$87,Ярлык!B235,IF(VLOOKUP($AF$4,Заявка!$D$17:$AH$29,Заявка!$AB$16,FALSE)&lt;Ярлык!C235,"",Ярлык!$AF$4))</f>
        <v>#N/A</v>
      </c>
      <c r="B235" s="34" t="e">
        <f>VLOOKUP(C235,Заявка!$A$17:$AH$29,Заявка!$D$16+Заявка!$A$16,TRUE)</f>
        <v>#N/A</v>
      </c>
      <c r="C235" s="36">
        <f t="shared" si="14"/>
        <v>15</v>
      </c>
      <c r="D235" s="67"/>
      <c r="E235" s="96" t="s">
        <v>79</v>
      </c>
      <c r="F235" s="96"/>
      <c r="G235" s="96"/>
      <c r="H235" s="96"/>
      <c r="I235" s="96"/>
      <c r="J235" s="97" t="e">
        <f>VLOOKUP($A235,Заявка!$D$17:$AH$29,Заявка!$T$16,FALSE)</f>
        <v>#N/A</v>
      </c>
      <c r="K235" s="97"/>
      <c r="L235" s="97"/>
      <c r="M235" s="97"/>
      <c r="N235" s="97"/>
      <c r="O235" s="97"/>
      <c r="P235" s="97"/>
      <c r="Q235" s="97"/>
      <c r="R235" s="97"/>
      <c r="S235" s="97"/>
      <c r="T235" s="97"/>
      <c r="U235" s="97"/>
      <c r="V235" s="68"/>
      <c r="W235" s="69"/>
      <c r="X235" s="135"/>
      <c r="Y235" s="136"/>
      <c r="Z235" s="136"/>
      <c r="AA235" s="136"/>
      <c r="AB235" s="136"/>
      <c r="AC235" s="136"/>
      <c r="AD235" s="137"/>
      <c r="AE235" s="70"/>
    </row>
    <row r="236" spans="1:31" ht="3" customHeight="1" x14ac:dyDescent="0.25">
      <c r="A236" s="43" t="e">
        <f>IF($AF$13=Спр!$A$87,Ярлык!B236,IF(VLOOKUP($AF$4,Заявка!$D$17:$AH$29,Заявка!$AB$16,FALSE)&lt;Ярлык!C236,"",Ярлык!$AF$4))</f>
        <v>#N/A</v>
      </c>
      <c r="B236" s="34" t="e">
        <f>VLOOKUP(C236,Заявка!$A$17:$AH$29,Заявка!$D$16+Заявка!$A$16,TRUE)</f>
        <v>#N/A</v>
      </c>
      <c r="C236" s="36">
        <f t="shared" si="14"/>
        <v>15</v>
      </c>
      <c r="D236" s="67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  <c r="U236" s="68"/>
      <c r="V236" s="68"/>
      <c r="W236" s="69"/>
      <c r="X236" s="135" t="str">
        <f>Заявка!$L$11</f>
        <v>89991112223 Удальцов Вячеслав</v>
      </c>
      <c r="Y236" s="136"/>
      <c r="Z236" s="136"/>
      <c r="AA236" s="136"/>
      <c r="AB236" s="136"/>
      <c r="AC236" s="136"/>
      <c r="AD236" s="137"/>
      <c r="AE236" s="70"/>
    </row>
    <row r="237" spans="1:31" ht="15" customHeight="1" x14ac:dyDescent="0.25">
      <c r="A237" s="43" t="e">
        <f>IF($AF$13=Спр!$A$87,Ярлык!B237,IF(VLOOKUP($AF$4,Заявка!$D$17:$AH$29,Заявка!$AB$16,FALSE)&lt;Ярлык!C237,"",Ярлык!$AF$4))</f>
        <v>#N/A</v>
      </c>
      <c r="B237" s="34" t="e">
        <f>VLOOKUP(C237,Заявка!$A$17:$AH$29,Заявка!$D$16+Заявка!$A$16,TRUE)</f>
        <v>#N/A</v>
      </c>
      <c r="C237" s="36">
        <f t="shared" si="14"/>
        <v>15</v>
      </c>
      <c r="D237" s="67"/>
      <c r="E237" s="141" t="s">
        <v>80</v>
      </c>
      <c r="F237" s="141"/>
      <c r="G237" s="141"/>
      <c r="H237" s="141"/>
      <c r="I237" s="143">
        <f ca="1">TODAY()</f>
        <v>46093</v>
      </c>
      <c r="J237" s="144"/>
      <c r="K237" s="144"/>
      <c r="L237" s="144"/>
      <c r="M237" s="68"/>
      <c r="N237" s="141" t="s">
        <v>81</v>
      </c>
      <c r="O237" s="141"/>
      <c r="P237" s="141"/>
      <c r="Q237" s="141"/>
      <c r="R237" s="146"/>
      <c r="S237" s="147"/>
      <c r="T237" s="147"/>
      <c r="U237" s="147"/>
      <c r="V237" s="68"/>
      <c r="W237" s="69"/>
      <c r="X237" s="138"/>
      <c r="Y237" s="139"/>
      <c r="Z237" s="139"/>
      <c r="AA237" s="139"/>
      <c r="AB237" s="139"/>
      <c r="AC237" s="139"/>
      <c r="AD237" s="140"/>
      <c r="AE237" s="70"/>
    </row>
    <row r="238" spans="1:31" ht="6" customHeight="1" x14ac:dyDescent="0.25">
      <c r="A238" s="43" t="e">
        <f>IF($AF$13=Спр!$A$87,Ярлык!B238,IF(VLOOKUP($AF$4,Заявка!$D$17:$AH$29,Заявка!$AB$16,FALSE)&lt;Ярлык!C238,"",Ярлык!$AF$4))</f>
        <v>#N/A</v>
      </c>
      <c r="B238" s="34" t="e">
        <f>VLOOKUP(C238,Заявка!$A$17:$AH$29,Заявка!$D$16+Заявка!$A$16,TRUE)</f>
        <v>#N/A</v>
      </c>
      <c r="C238" s="36">
        <f t="shared" si="14"/>
        <v>15</v>
      </c>
      <c r="D238" s="67"/>
      <c r="E238" s="142"/>
      <c r="F238" s="142"/>
      <c r="G238" s="142"/>
      <c r="H238" s="142"/>
      <c r="I238" s="145"/>
      <c r="J238" s="145"/>
      <c r="K238" s="145"/>
      <c r="L238" s="145"/>
      <c r="M238" s="68"/>
      <c r="N238" s="142"/>
      <c r="O238" s="142"/>
      <c r="P238" s="142"/>
      <c r="Q238" s="142"/>
      <c r="R238" s="148"/>
      <c r="S238" s="148"/>
      <c r="T238" s="148"/>
      <c r="U238" s="148"/>
      <c r="V238" s="68"/>
      <c r="W238" s="69"/>
      <c r="X238" s="68"/>
      <c r="Y238" s="68"/>
      <c r="Z238" s="68"/>
      <c r="AA238" s="68"/>
      <c r="AB238" s="68"/>
      <c r="AC238" s="68"/>
      <c r="AD238" s="68"/>
      <c r="AE238" s="70"/>
    </row>
    <row r="239" spans="1:31" ht="6" customHeight="1" x14ac:dyDescent="0.25">
      <c r="A239" s="43" t="e">
        <f>IF($AF$13=Спр!$A$87,Ярлык!B239,IF(VLOOKUP($AF$4,Заявка!$D$17:$AH$29,Заявка!$AB$16,FALSE)&lt;Ярлык!C239,"",Ярлык!$AF$4))</f>
        <v>#N/A</v>
      </c>
      <c r="B239" s="34" t="e">
        <f>VLOOKUP(C239,Заявка!$A$17:$AH$29,Заявка!$D$16+Заявка!$A$16,TRUE)</f>
        <v>#N/A</v>
      </c>
      <c r="C239" s="37">
        <f t="shared" si="14"/>
        <v>15</v>
      </c>
      <c r="D239" s="76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  <c r="Q239" s="77"/>
      <c r="R239" s="77"/>
      <c r="S239" s="77"/>
      <c r="T239" s="77"/>
      <c r="U239" s="77"/>
      <c r="V239" s="77"/>
      <c r="W239" s="78"/>
      <c r="X239" s="77"/>
      <c r="Y239" s="77"/>
      <c r="Z239" s="77"/>
      <c r="AA239" s="77"/>
      <c r="AB239" s="77"/>
      <c r="AC239" s="77"/>
      <c r="AD239" s="77"/>
      <c r="AE239" s="79"/>
    </row>
    <row r="240" spans="1:31" ht="10.5" customHeight="1" thickBot="1" x14ac:dyDescent="0.3">
      <c r="A240" s="43" t="e">
        <f>IF($AF$13=Спр!$A$87,Ярлык!B240,IF(VLOOKUP($AF$4,Заявка!$D$17:$AH$29,Заявка!$AB$16,FALSE)&lt;Ярлык!C240,"",Ярлык!$AF$4))</f>
        <v>#N/A</v>
      </c>
      <c r="B240" s="34" t="e">
        <f>VLOOKUP(C240,Заявка!$A$17:$AH$29,Заявка!$D$16+Заявка!$A$16,TRUE)</f>
        <v>#N/A</v>
      </c>
      <c r="C240" s="37">
        <f>C239</f>
        <v>15</v>
      </c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</row>
    <row r="241" spans="1:31" ht="10.5" customHeight="1" x14ac:dyDescent="0.25">
      <c r="A241" s="43" t="e">
        <f>IF($AF$13=Спр!$A$87,Ярлык!B241,IF(VLOOKUP($AF$4,Заявка!$D$17:$AH$29,Заявка!$AB$16,FALSE)&lt;Ярлык!C241,"",Ярлык!$AF$4))</f>
        <v>#N/A</v>
      </c>
      <c r="B241" s="34" t="e">
        <f>VLOOKUP(C241,Заявка!$A$17:$AH$29,Заявка!$D$16+Заявка!$A$16,TRUE)</f>
        <v>#N/A</v>
      </c>
      <c r="C241" s="35">
        <f>C240+1</f>
        <v>16</v>
      </c>
    </row>
    <row r="242" spans="1:31" ht="3.75" customHeight="1" x14ac:dyDescent="0.25">
      <c r="A242" s="43" t="e">
        <f>IF($AF$13=Спр!$A$87,Ярлык!B242,IF(VLOOKUP($AF$4,Заявка!$D$17:$AH$29,Заявка!$AB$16,FALSE)&lt;Ярлык!C242,"",Ярлык!$AF$4))</f>
        <v>#N/A</v>
      </c>
      <c r="B242" s="34" t="e">
        <f>VLOOKUP(C242,Заявка!$A$17:$AH$29,Заявка!$D$16+Заявка!$A$16,TRUE)</f>
        <v>#N/A</v>
      </c>
      <c r="C242" s="36">
        <f>C241</f>
        <v>16</v>
      </c>
      <c r="D242" s="63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5"/>
      <c r="X242" s="64"/>
      <c r="Y242" s="64"/>
      <c r="Z242" s="64"/>
      <c r="AA242" s="64"/>
      <c r="AB242" s="64"/>
      <c r="AC242" s="64"/>
      <c r="AD242" s="64"/>
      <c r="AE242" s="66"/>
    </row>
    <row r="243" spans="1:31" ht="18.75" customHeight="1" x14ac:dyDescent="0.25">
      <c r="A243" s="43" t="e">
        <f>IF($AF$13=Спр!$A$87,Ярлык!B243,IF(VLOOKUP($AF$4,Заявка!$D$17:$AH$29,Заявка!$AB$16,FALSE)&lt;Ярлык!C243,"",Ярлык!$AF$4))</f>
        <v>#N/A</v>
      </c>
      <c r="B243" s="34" t="e">
        <f>VLOOKUP(C243,Заявка!$A$17:$AH$29,Заявка!$D$16+Заявка!$A$16,TRUE)</f>
        <v>#N/A</v>
      </c>
      <c r="C243" s="36">
        <f t="shared" ref="C243:C255" si="15">C242</f>
        <v>16</v>
      </c>
      <c r="D243" s="67"/>
      <c r="E243" s="98" t="s">
        <v>83</v>
      </c>
      <c r="F243" s="98"/>
      <c r="G243" s="98"/>
      <c r="H243" s="98"/>
      <c r="I243" s="98"/>
      <c r="J243" s="99" t="e">
        <f>VLOOKUP($A242,Заявка!$D$17:$AH$29,Заявка!$H$16,FALSE)</f>
        <v>#N/A</v>
      </c>
      <c r="K243" s="100"/>
      <c r="L243" s="100"/>
      <c r="M243" s="100"/>
      <c r="N243" s="100"/>
      <c r="O243" s="100"/>
      <c r="P243" s="100"/>
      <c r="Q243" s="100"/>
      <c r="R243" s="100"/>
      <c r="S243" s="101"/>
      <c r="T243" s="68"/>
      <c r="U243" s="68"/>
      <c r="V243" s="68"/>
      <c r="W243" s="69"/>
      <c r="X243" s="102" t="s">
        <v>76</v>
      </c>
      <c r="Y243" s="103"/>
      <c r="Z243" s="103"/>
      <c r="AA243" s="104"/>
      <c r="AB243" s="105" t="s">
        <v>61</v>
      </c>
      <c r="AC243" s="106"/>
      <c r="AD243" s="107"/>
      <c r="AE243" s="70"/>
    </row>
    <row r="244" spans="1:31" ht="3" customHeight="1" x14ac:dyDescent="0.25">
      <c r="A244" s="43" t="e">
        <f>IF($AF$13=Спр!$A$87,Ярлык!B244,IF(VLOOKUP($AF$4,Заявка!$D$17:$AH$29,Заявка!$AB$16,FALSE)&lt;Ярлык!C244,"",Ярлык!$AF$4))</f>
        <v>#N/A</v>
      </c>
      <c r="B244" s="34" t="e">
        <f>VLOOKUP(C244,Заявка!$A$17:$AH$29,Заявка!$D$16+Заявка!$A$16,TRUE)</f>
        <v>#N/A</v>
      </c>
      <c r="C244" s="36">
        <f t="shared" si="15"/>
        <v>16</v>
      </c>
      <c r="D244" s="67"/>
      <c r="E244" s="71"/>
      <c r="F244" s="71"/>
      <c r="G244" s="71"/>
      <c r="H244" s="71"/>
      <c r="I244" s="71"/>
      <c r="J244" s="72"/>
      <c r="K244" s="72"/>
      <c r="L244" s="72"/>
      <c r="M244" s="72"/>
      <c r="N244" s="72"/>
      <c r="O244" s="72"/>
      <c r="P244" s="72"/>
      <c r="Q244" s="68"/>
      <c r="R244" s="73"/>
      <c r="S244" s="73"/>
      <c r="T244" s="73"/>
      <c r="U244" s="73"/>
      <c r="V244" s="74"/>
      <c r="W244" s="75"/>
      <c r="X244" s="74"/>
      <c r="Y244" s="74"/>
      <c r="Z244" s="74"/>
      <c r="AA244" s="74"/>
      <c r="AB244" s="74"/>
      <c r="AC244" s="74"/>
      <c r="AD244" s="74"/>
      <c r="AE244" s="70"/>
    </row>
    <row r="245" spans="1:31" ht="1.5" customHeight="1" x14ac:dyDescent="0.25">
      <c r="A245" s="43" t="e">
        <f>IF($AF$13=Спр!$A$87,Ярлык!B245,IF(VLOOKUP($AF$4,Заявка!$D$17:$AH$29,Заявка!$AB$16,FALSE)&lt;Ярлык!C245,"",Ярлык!$AF$4))</f>
        <v>#N/A</v>
      </c>
      <c r="B245" s="34" t="e">
        <f>VLOOKUP(C245,Заявка!$A$17:$AH$29,Заявка!$D$16+Заявка!$A$16,TRUE)</f>
        <v>#N/A</v>
      </c>
      <c r="C245" s="36">
        <f t="shared" si="15"/>
        <v>16</v>
      </c>
      <c r="D245" s="67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  <c r="U245" s="68"/>
      <c r="V245" s="68"/>
      <c r="W245" s="69"/>
      <c r="X245" s="68"/>
      <c r="Y245" s="68"/>
      <c r="Z245" s="68"/>
      <c r="AA245" s="68"/>
      <c r="AB245" s="68"/>
      <c r="AC245" s="68"/>
      <c r="AD245" s="68"/>
      <c r="AE245" s="70"/>
    </row>
    <row r="246" spans="1:31" ht="12" customHeight="1" x14ac:dyDescent="0.25">
      <c r="A246" s="43" t="e">
        <f>IF($AF$13=Спр!$A$87,Ярлык!B246,IF(VLOOKUP($AF$4,Заявка!$D$17:$AH$29,Заявка!$AB$16,FALSE)&lt;Ярлык!C246,"",Ярлык!$AF$4))</f>
        <v>#N/A</v>
      </c>
      <c r="B246" s="34" t="e">
        <f>VLOOKUP(C246,Заявка!$A$17:$AH$29,Заявка!$D$16+Заявка!$A$16,TRUE)</f>
        <v>#N/A</v>
      </c>
      <c r="C246" s="36">
        <f t="shared" si="15"/>
        <v>16</v>
      </c>
      <c r="D246" s="67"/>
      <c r="E246" s="108" t="s">
        <v>82</v>
      </c>
      <c r="F246" s="108"/>
      <c r="G246" s="108"/>
      <c r="H246" s="108"/>
      <c r="I246" s="108"/>
      <c r="J246" s="111" t="e">
        <f>VLOOKUP($A245,Заявка!$D$17:$AH$29,Заявка!$O$16,FALSE)</f>
        <v>#N/A</v>
      </c>
      <c r="K246" s="111"/>
      <c r="L246" s="111"/>
      <c r="M246" s="111"/>
      <c r="N246" s="111"/>
      <c r="O246" s="111"/>
      <c r="P246" s="111"/>
      <c r="Q246" s="111"/>
      <c r="R246" s="111"/>
      <c r="S246" s="111"/>
      <c r="T246" s="111"/>
      <c r="U246" s="111"/>
      <c r="V246" s="68"/>
      <c r="W246" s="69"/>
      <c r="X246" s="114" t="s">
        <v>77</v>
      </c>
      <c r="Y246" s="114"/>
      <c r="Z246" s="114"/>
      <c r="AA246" s="114"/>
      <c r="AB246" s="114"/>
      <c r="AC246" s="114"/>
      <c r="AD246" s="114"/>
      <c r="AE246" s="70"/>
    </row>
    <row r="247" spans="1:31" ht="3" customHeight="1" x14ac:dyDescent="0.25">
      <c r="A247" s="43" t="e">
        <f>IF($AF$13=Спр!$A$87,Ярлык!B247,IF(VLOOKUP($AF$4,Заявка!$D$17:$AH$29,Заявка!$AB$16,FALSE)&lt;Ярлык!C247,"",Ярлык!$AF$4))</f>
        <v>#N/A</v>
      </c>
      <c r="B247" s="34" t="e">
        <f>VLOOKUP(C247,Заявка!$A$17:$AH$29,Заявка!$D$16+Заявка!$A$16,TRUE)</f>
        <v>#N/A</v>
      </c>
      <c r="C247" s="36">
        <f t="shared" si="15"/>
        <v>16</v>
      </c>
      <c r="D247" s="67"/>
      <c r="E247" s="109"/>
      <c r="F247" s="109"/>
      <c r="G247" s="109"/>
      <c r="H247" s="109"/>
      <c r="I247" s="109"/>
      <c r="J247" s="112"/>
      <c r="K247" s="112"/>
      <c r="L247" s="112"/>
      <c r="M247" s="112"/>
      <c r="N247" s="112"/>
      <c r="O247" s="112"/>
      <c r="P247" s="112"/>
      <c r="Q247" s="112"/>
      <c r="R247" s="112"/>
      <c r="S247" s="112"/>
      <c r="T247" s="112"/>
      <c r="U247" s="112"/>
      <c r="V247" s="68"/>
      <c r="W247" s="69"/>
      <c r="X247" s="68"/>
      <c r="Y247" s="68"/>
      <c r="Z247" s="68"/>
      <c r="AA247" s="68"/>
      <c r="AB247" s="68"/>
      <c r="AC247" s="68"/>
      <c r="AD247" s="68"/>
      <c r="AE247" s="70"/>
    </row>
    <row r="248" spans="1:31" ht="15" customHeight="1" x14ac:dyDescent="0.25">
      <c r="A248" s="43" t="e">
        <f>IF($AF$13=Спр!$A$87,Ярлык!B248,IF(VLOOKUP($AF$4,Заявка!$D$17:$AH$29,Заявка!$AB$16,FALSE)&lt;Ярлык!C248,"",Ярлык!$AF$4))</f>
        <v>#N/A</v>
      </c>
      <c r="B248" s="34" t="e">
        <f>VLOOKUP(C248,Заявка!$A$17:$AH$29,Заявка!$D$16+Заявка!$A$16,TRUE)</f>
        <v>#N/A</v>
      </c>
      <c r="C248" s="36">
        <f t="shared" si="15"/>
        <v>16</v>
      </c>
      <c r="D248" s="67"/>
      <c r="E248" s="110"/>
      <c r="F248" s="110"/>
      <c r="G248" s="110"/>
      <c r="H248" s="110"/>
      <c r="I248" s="110"/>
      <c r="J248" s="113"/>
      <c r="K248" s="113"/>
      <c r="L248" s="113"/>
      <c r="M248" s="113"/>
      <c r="N248" s="113"/>
      <c r="O248" s="113"/>
      <c r="P248" s="113"/>
      <c r="Q248" s="113"/>
      <c r="R248" s="113"/>
      <c r="S248" s="113"/>
      <c r="T248" s="113"/>
      <c r="U248" s="113"/>
      <c r="V248" s="68"/>
      <c r="W248" s="69"/>
      <c r="X248" s="115" t="str">
        <f>Заявка!$L$10</f>
        <v>ООО "Довольный клиент"</v>
      </c>
      <c r="Y248" s="116"/>
      <c r="Z248" s="116"/>
      <c r="AA248" s="116"/>
      <c r="AB248" s="116"/>
      <c r="AC248" s="116"/>
      <c r="AD248" s="117"/>
      <c r="AE248" s="70"/>
    </row>
    <row r="249" spans="1:31" ht="12.75" customHeight="1" x14ac:dyDescent="0.25">
      <c r="A249" s="43" t="e">
        <f>IF($AF$13=Спр!$A$87,Ярлык!B249,IF(VLOOKUP($AF$4,Заявка!$D$17:$AH$29,Заявка!$AB$16,FALSE)&lt;Ярлык!C249,"",Ярлык!$AF$4))</f>
        <v>#N/A</v>
      </c>
      <c r="B249" s="34" t="e">
        <f>VLOOKUP(C249,Заявка!$A$17:$AH$29,Заявка!$D$16+Заявка!$A$16,TRUE)</f>
        <v>#N/A</v>
      </c>
      <c r="C249" s="36">
        <f t="shared" si="15"/>
        <v>16</v>
      </c>
      <c r="D249" s="67"/>
      <c r="E249" s="118" t="s">
        <v>78</v>
      </c>
      <c r="F249" s="119"/>
      <c r="G249" s="119"/>
      <c r="H249" s="119"/>
      <c r="I249" s="120"/>
      <c r="J249" s="124" t="e">
        <f>VLOOKUP($A249,Заявка!$D$17:$AH$29,Заявка!$E$16,FALSE)</f>
        <v>#N/A</v>
      </c>
      <c r="K249" s="124"/>
      <c r="L249" s="124"/>
      <c r="M249" s="124"/>
      <c r="N249" s="124"/>
      <c r="O249" s="126" t="e">
        <f>VLOOKUP($A249,Заявка!$D$17:$AH$29,Заявка!$J$16,FALSE)</f>
        <v>#N/A</v>
      </c>
      <c r="P249" s="127"/>
      <c r="Q249" s="127"/>
      <c r="R249" s="127"/>
      <c r="S249" s="127"/>
      <c r="T249" s="127"/>
      <c r="U249" s="128"/>
      <c r="V249" s="68"/>
      <c r="W249" s="69"/>
      <c r="X249" s="132" t="str">
        <f>Заявка!$L$9</f>
        <v>Москва</v>
      </c>
      <c r="Y249" s="133"/>
      <c r="Z249" s="133"/>
      <c r="AA249" s="133"/>
      <c r="AB249" s="133"/>
      <c r="AC249" s="133"/>
      <c r="AD249" s="134"/>
      <c r="AE249" s="70"/>
    </row>
    <row r="250" spans="1:31" ht="7.5" customHeight="1" x14ac:dyDescent="0.25">
      <c r="A250" s="43" t="e">
        <f>IF($AF$13=Спр!$A$87,Ярлык!B250,IF(VLOOKUP($AF$4,Заявка!$D$17:$AH$29,Заявка!$AB$16,FALSE)&lt;Ярлык!C250,"",Ярлык!$AF$4))</f>
        <v>#N/A</v>
      </c>
      <c r="B250" s="34" t="e">
        <f>VLOOKUP(C250,Заявка!$A$17:$AH$29,Заявка!$D$16+Заявка!$A$16,TRUE)</f>
        <v>#N/A</v>
      </c>
      <c r="C250" s="36">
        <f t="shared" si="15"/>
        <v>16</v>
      </c>
      <c r="D250" s="67"/>
      <c r="E250" s="121"/>
      <c r="F250" s="122"/>
      <c r="G250" s="122"/>
      <c r="H250" s="122"/>
      <c r="I250" s="123"/>
      <c r="J250" s="125"/>
      <c r="K250" s="125"/>
      <c r="L250" s="125"/>
      <c r="M250" s="125"/>
      <c r="N250" s="125"/>
      <c r="O250" s="129"/>
      <c r="P250" s="130"/>
      <c r="Q250" s="130"/>
      <c r="R250" s="130"/>
      <c r="S250" s="130"/>
      <c r="T250" s="130"/>
      <c r="U250" s="131"/>
      <c r="V250" s="68"/>
      <c r="W250" s="69"/>
      <c r="X250" s="135"/>
      <c r="Y250" s="136"/>
      <c r="Z250" s="136"/>
      <c r="AA250" s="136"/>
      <c r="AB250" s="136"/>
      <c r="AC250" s="136"/>
      <c r="AD250" s="137"/>
      <c r="AE250" s="70"/>
    </row>
    <row r="251" spans="1:31" ht="13.5" customHeight="1" x14ac:dyDescent="0.25">
      <c r="A251" s="43" t="e">
        <f>IF($AF$13=Спр!$A$87,Ярлык!B251,IF(VLOOKUP($AF$4,Заявка!$D$17:$AH$29,Заявка!$AB$16,FALSE)&lt;Ярлык!C251,"",Ярлык!$AF$4))</f>
        <v>#N/A</v>
      </c>
      <c r="B251" s="34" t="e">
        <f>VLOOKUP(C251,Заявка!$A$17:$AH$29,Заявка!$D$16+Заявка!$A$16,TRUE)</f>
        <v>#N/A</v>
      </c>
      <c r="C251" s="36">
        <f t="shared" si="15"/>
        <v>16</v>
      </c>
      <c r="D251" s="67"/>
      <c r="E251" s="96" t="s">
        <v>79</v>
      </c>
      <c r="F251" s="96"/>
      <c r="G251" s="96"/>
      <c r="H251" s="96"/>
      <c r="I251" s="96"/>
      <c r="J251" s="97" t="e">
        <f>VLOOKUP($A251,Заявка!$D$17:$AH$29,Заявка!$T$16,FALSE)</f>
        <v>#N/A</v>
      </c>
      <c r="K251" s="97"/>
      <c r="L251" s="97"/>
      <c r="M251" s="97"/>
      <c r="N251" s="97"/>
      <c r="O251" s="97"/>
      <c r="P251" s="97"/>
      <c r="Q251" s="97"/>
      <c r="R251" s="97"/>
      <c r="S251" s="97"/>
      <c r="T251" s="97"/>
      <c r="U251" s="97"/>
      <c r="V251" s="68"/>
      <c r="W251" s="69"/>
      <c r="X251" s="135"/>
      <c r="Y251" s="136"/>
      <c r="Z251" s="136"/>
      <c r="AA251" s="136"/>
      <c r="AB251" s="136"/>
      <c r="AC251" s="136"/>
      <c r="AD251" s="137"/>
      <c r="AE251" s="70"/>
    </row>
    <row r="252" spans="1:31" ht="3" customHeight="1" x14ac:dyDescent="0.25">
      <c r="A252" s="43" t="e">
        <f>IF($AF$13=Спр!$A$87,Ярлык!B252,IF(VLOOKUP($AF$4,Заявка!$D$17:$AH$29,Заявка!$AB$16,FALSE)&lt;Ярлык!C252,"",Ярлык!$AF$4))</f>
        <v>#N/A</v>
      </c>
      <c r="B252" s="34" t="e">
        <f>VLOOKUP(C252,Заявка!$A$17:$AH$29,Заявка!$D$16+Заявка!$A$16,TRUE)</f>
        <v>#N/A</v>
      </c>
      <c r="C252" s="36">
        <f t="shared" si="15"/>
        <v>16</v>
      </c>
      <c r="D252" s="67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  <c r="U252" s="68"/>
      <c r="V252" s="68"/>
      <c r="W252" s="69"/>
      <c r="X252" s="135" t="str">
        <f>Заявка!$L$11</f>
        <v>89991112223 Удальцов Вячеслав</v>
      </c>
      <c r="Y252" s="136"/>
      <c r="Z252" s="136"/>
      <c r="AA252" s="136"/>
      <c r="AB252" s="136"/>
      <c r="AC252" s="136"/>
      <c r="AD252" s="137"/>
      <c r="AE252" s="70"/>
    </row>
    <row r="253" spans="1:31" ht="15" customHeight="1" x14ac:dyDescent="0.25">
      <c r="A253" s="43" t="e">
        <f>IF($AF$13=Спр!$A$87,Ярлык!B253,IF(VLOOKUP($AF$4,Заявка!$D$17:$AH$29,Заявка!$AB$16,FALSE)&lt;Ярлык!C253,"",Ярлык!$AF$4))</f>
        <v>#N/A</v>
      </c>
      <c r="B253" s="34" t="e">
        <f>VLOOKUP(C253,Заявка!$A$17:$AH$29,Заявка!$D$16+Заявка!$A$16,TRUE)</f>
        <v>#N/A</v>
      </c>
      <c r="C253" s="36">
        <f t="shared" si="15"/>
        <v>16</v>
      </c>
      <c r="D253" s="67"/>
      <c r="E253" s="141" t="s">
        <v>80</v>
      </c>
      <c r="F253" s="141"/>
      <c r="G253" s="141"/>
      <c r="H253" s="141"/>
      <c r="I253" s="143">
        <f ca="1">TODAY()</f>
        <v>46093</v>
      </c>
      <c r="J253" s="144"/>
      <c r="K253" s="144"/>
      <c r="L253" s="144"/>
      <c r="M253" s="68"/>
      <c r="N253" s="141" t="s">
        <v>81</v>
      </c>
      <c r="O253" s="141"/>
      <c r="P253" s="141"/>
      <c r="Q253" s="141"/>
      <c r="R253" s="146"/>
      <c r="S253" s="147"/>
      <c r="T253" s="147"/>
      <c r="U253" s="147"/>
      <c r="V253" s="68"/>
      <c r="W253" s="69"/>
      <c r="X253" s="138"/>
      <c r="Y253" s="139"/>
      <c r="Z253" s="139"/>
      <c r="AA253" s="139"/>
      <c r="AB253" s="139"/>
      <c r="AC253" s="139"/>
      <c r="AD253" s="140"/>
      <c r="AE253" s="70"/>
    </row>
    <row r="254" spans="1:31" ht="6" customHeight="1" x14ac:dyDescent="0.25">
      <c r="A254" s="43" t="e">
        <f>IF($AF$13=Спр!$A$87,Ярлык!B254,IF(VLOOKUP($AF$4,Заявка!$D$17:$AH$29,Заявка!$AB$16,FALSE)&lt;Ярлык!C254,"",Ярлык!$AF$4))</f>
        <v>#N/A</v>
      </c>
      <c r="B254" s="34" t="e">
        <f>VLOOKUP(C254,Заявка!$A$17:$AH$29,Заявка!$D$16+Заявка!$A$16,TRUE)</f>
        <v>#N/A</v>
      </c>
      <c r="C254" s="36">
        <f t="shared" si="15"/>
        <v>16</v>
      </c>
      <c r="D254" s="67"/>
      <c r="E254" s="142"/>
      <c r="F254" s="142"/>
      <c r="G254" s="142"/>
      <c r="H254" s="142"/>
      <c r="I254" s="145"/>
      <c r="J254" s="145"/>
      <c r="K254" s="145"/>
      <c r="L254" s="145"/>
      <c r="M254" s="68"/>
      <c r="N254" s="142"/>
      <c r="O254" s="142"/>
      <c r="P254" s="142"/>
      <c r="Q254" s="142"/>
      <c r="R254" s="148"/>
      <c r="S254" s="148"/>
      <c r="T254" s="148"/>
      <c r="U254" s="148"/>
      <c r="V254" s="68"/>
      <c r="W254" s="69"/>
      <c r="X254" s="68"/>
      <c r="Y254" s="68"/>
      <c r="Z254" s="68"/>
      <c r="AA254" s="68"/>
      <c r="AB254" s="68"/>
      <c r="AC254" s="68"/>
      <c r="AD254" s="68"/>
      <c r="AE254" s="70"/>
    </row>
    <row r="255" spans="1:31" ht="6" customHeight="1" x14ac:dyDescent="0.25">
      <c r="A255" s="43" t="e">
        <f>IF($AF$13=Спр!$A$87,Ярлык!B255,IF(VLOOKUP($AF$4,Заявка!$D$17:$AH$29,Заявка!$AB$16,FALSE)&lt;Ярлык!C255,"",Ярлык!$AF$4))</f>
        <v>#N/A</v>
      </c>
      <c r="B255" s="34" t="e">
        <f>VLOOKUP(C255,Заявка!$A$17:$AH$29,Заявка!$D$16+Заявка!$A$16,TRUE)</f>
        <v>#N/A</v>
      </c>
      <c r="C255" s="37">
        <f t="shared" si="15"/>
        <v>16</v>
      </c>
      <c r="D255" s="76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  <c r="Q255" s="77"/>
      <c r="R255" s="77"/>
      <c r="S255" s="77"/>
      <c r="T255" s="77"/>
      <c r="U255" s="77"/>
      <c r="V255" s="77"/>
      <c r="W255" s="78"/>
      <c r="X255" s="77"/>
      <c r="Y255" s="77"/>
      <c r="Z255" s="77"/>
      <c r="AA255" s="77"/>
      <c r="AB255" s="77"/>
      <c r="AC255" s="77"/>
      <c r="AD255" s="77"/>
      <c r="AE255" s="79"/>
    </row>
    <row r="256" spans="1:31" ht="10.5" customHeight="1" thickBot="1" x14ac:dyDescent="0.3">
      <c r="A256" s="43" t="e">
        <f>IF($AF$13=Спр!$A$87,Ярлык!B256,IF(VLOOKUP($AF$4,Заявка!$D$17:$AH$29,Заявка!$AB$16,FALSE)&lt;Ярлык!C256,"",Ярлык!$AF$4))</f>
        <v>#N/A</v>
      </c>
      <c r="B256" s="34" t="e">
        <f>VLOOKUP(C256,Заявка!$A$17:$AH$29,Заявка!$D$16+Заявка!$A$16,TRUE)</f>
        <v>#N/A</v>
      </c>
      <c r="C256" s="37">
        <f>C255</f>
        <v>16</v>
      </c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</row>
    <row r="257" spans="1:31" ht="10.5" customHeight="1" x14ac:dyDescent="0.25">
      <c r="A257" s="43" t="e">
        <f>IF($AF$13=Спр!$A$87,Ярлык!B257,IF(VLOOKUP($AF$4,Заявка!$D$17:$AH$29,Заявка!$AB$16,FALSE)&lt;Ярлык!C257,"",Ярлык!$AF$4))</f>
        <v>#N/A</v>
      </c>
      <c r="B257" s="34" t="e">
        <f>VLOOKUP(C257,Заявка!$A$17:$AH$29,Заявка!$D$16+Заявка!$A$16,TRUE)</f>
        <v>#N/A</v>
      </c>
      <c r="C257" s="35">
        <f>C256+1</f>
        <v>17</v>
      </c>
    </row>
    <row r="258" spans="1:31" ht="3.75" customHeight="1" x14ac:dyDescent="0.25">
      <c r="A258" s="43" t="e">
        <f>IF($AF$13=Спр!$A$87,Ярлык!B258,IF(VLOOKUP($AF$4,Заявка!$D$17:$AH$29,Заявка!$AB$16,FALSE)&lt;Ярлык!C258,"",Ярлык!$AF$4))</f>
        <v>#N/A</v>
      </c>
      <c r="B258" s="34" t="e">
        <f>VLOOKUP(C258,Заявка!$A$17:$AH$29,Заявка!$D$16+Заявка!$A$16,TRUE)</f>
        <v>#N/A</v>
      </c>
      <c r="C258" s="36">
        <f>C257</f>
        <v>17</v>
      </c>
      <c r="D258" s="63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5"/>
      <c r="X258" s="64"/>
      <c r="Y258" s="64"/>
      <c r="Z258" s="64"/>
      <c r="AA258" s="64"/>
      <c r="AB258" s="64"/>
      <c r="AC258" s="64"/>
      <c r="AD258" s="64"/>
      <c r="AE258" s="66"/>
    </row>
    <row r="259" spans="1:31" ht="18.75" customHeight="1" x14ac:dyDescent="0.25">
      <c r="A259" s="43" t="e">
        <f>IF($AF$13=Спр!$A$87,Ярлык!B259,IF(VLOOKUP($AF$4,Заявка!$D$17:$AH$29,Заявка!$AB$16,FALSE)&lt;Ярлык!C259,"",Ярлык!$AF$4))</f>
        <v>#N/A</v>
      </c>
      <c r="B259" s="34" t="e">
        <f>VLOOKUP(C259,Заявка!$A$17:$AH$29,Заявка!$D$16+Заявка!$A$16,TRUE)</f>
        <v>#N/A</v>
      </c>
      <c r="C259" s="36">
        <f t="shared" ref="C259:C271" si="16">C258</f>
        <v>17</v>
      </c>
      <c r="D259" s="67"/>
      <c r="E259" s="98" t="s">
        <v>83</v>
      </c>
      <c r="F259" s="98"/>
      <c r="G259" s="98"/>
      <c r="H259" s="98"/>
      <c r="I259" s="98"/>
      <c r="J259" s="99" t="e">
        <f>VLOOKUP($A258,Заявка!$D$17:$AH$29,Заявка!$H$16,FALSE)</f>
        <v>#N/A</v>
      </c>
      <c r="K259" s="100"/>
      <c r="L259" s="100"/>
      <c r="M259" s="100"/>
      <c r="N259" s="100"/>
      <c r="O259" s="100"/>
      <c r="P259" s="100"/>
      <c r="Q259" s="100"/>
      <c r="R259" s="100"/>
      <c r="S259" s="101"/>
      <c r="T259" s="68"/>
      <c r="U259" s="68"/>
      <c r="V259" s="68"/>
      <c r="W259" s="69"/>
      <c r="X259" s="102" t="s">
        <v>76</v>
      </c>
      <c r="Y259" s="103"/>
      <c r="Z259" s="103"/>
      <c r="AA259" s="104"/>
      <c r="AB259" s="105" t="s">
        <v>61</v>
      </c>
      <c r="AC259" s="106"/>
      <c r="AD259" s="107"/>
      <c r="AE259" s="70"/>
    </row>
    <row r="260" spans="1:31" ht="3" customHeight="1" x14ac:dyDescent="0.25">
      <c r="A260" s="43" t="e">
        <f>IF($AF$13=Спр!$A$87,Ярлык!B260,IF(VLOOKUP($AF$4,Заявка!$D$17:$AH$29,Заявка!$AB$16,FALSE)&lt;Ярлык!C260,"",Ярлык!$AF$4))</f>
        <v>#N/A</v>
      </c>
      <c r="B260" s="34" t="e">
        <f>VLOOKUP(C260,Заявка!$A$17:$AH$29,Заявка!$D$16+Заявка!$A$16,TRUE)</f>
        <v>#N/A</v>
      </c>
      <c r="C260" s="36">
        <f t="shared" si="16"/>
        <v>17</v>
      </c>
      <c r="D260" s="67"/>
      <c r="E260" s="71"/>
      <c r="F260" s="71"/>
      <c r="G260" s="71"/>
      <c r="H260" s="71"/>
      <c r="I260" s="71"/>
      <c r="J260" s="72"/>
      <c r="K260" s="72"/>
      <c r="L260" s="72"/>
      <c r="M260" s="72"/>
      <c r="N260" s="72"/>
      <c r="O260" s="72"/>
      <c r="P260" s="72"/>
      <c r="Q260" s="68"/>
      <c r="R260" s="73"/>
      <c r="S260" s="73"/>
      <c r="T260" s="73"/>
      <c r="U260" s="73"/>
      <c r="V260" s="74"/>
      <c r="W260" s="75"/>
      <c r="X260" s="74"/>
      <c r="Y260" s="74"/>
      <c r="Z260" s="74"/>
      <c r="AA260" s="74"/>
      <c r="AB260" s="74"/>
      <c r="AC260" s="74"/>
      <c r="AD260" s="74"/>
      <c r="AE260" s="70"/>
    </row>
    <row r="261" spans="1:31" ht="1.5" customHeight="1" x14ac:dyDescent="0.25">
      <c r="A261" s="43" t="e">
        <f>IF($AF$13=Спр!$A$87,Ярлык!B261,IF(VLOOKUP($AF$4,Заявка!$D$17:$AH$29,Заявка!$AB$16,FALSE)&lt;Ярлык!C261,"",Ярлык!$AF$4))</f>
        <v>#N/A</v>
      </c>
      <c r="B261" s="34" t="e">
        <f>VLOOKUP(C261,Заявка!$A$17:$AH$29,Заявка!$D$16+Заявка!$A$16,TRUE)</f>
        <v>#N/A</v>
      </c>
      <c r="C261" s="36">
        <f t="shared" si="16"/>
        <v>17</v>
      </c>
      <c r="D261" s="67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  <c r="T261" s="68"/>
      <c r="U261" s="68"/>
      <c r="V261" s="68"/>
      <c r="W261" s="69"/>
      <c r="X261" s="68"/>
      <c r="Y261" s="68"/>
      <c r="Z261" s="68"/>
      <c r="AA261" s="68"/>
      <c r="AB261" s="68"/>
      <c r="AC261" s="68"/>
      <c r="AD261" s="68"/>
      <c r="AE261" s="70"/>
    </row>
    <row r="262" spans="1:31" ht="12" customHeight="1" x14ac:dyDescent="0.25">
      <c r="A262" s="43" t="e">
        <f>IF($AF$13=Спр!$A$87,Ярлык!B262,IF(VLOOKUP($AF$4,Заявка!$D$17:$AH$29,Заявка!$AB$16,FALSE)&lt;Ярлык!C262,"",Ярлык!$AF$4))</f>
        <v>#N/A</v>
      </c>
      <c r="B262" s="34" t="e">
        <f>VLOOKUP(C262,Заявка!$A$17:$AH$29,Заявка!$D$16+Заявка!$A$16,TRUE)</f>
        <v>#N/A</v>
      </c>
      <c r="C262" s="36">
        <f t="shared" si="16"/>
        <v>17</v>
      </c>
      <c r="D262" s="67"/>
      <c r="E262" s="108" t="s">
        <v>82</v>
      </c>
      <c r="F262" s="108"/>
      <c r="G262" s="108"/>
      <c r="H262" s="108"/>
      <c r="I262" s="108"/>
      <c r="J262" s="111" t="e">
        <f>VLOOKUP($A261,Заявка!$D$17:$AH$29,Заявка!$O$16,FALSE)</f>
        <v>#N/A</v>
      </c>
      <c r="K262" s="111"/>
      <c r="L262" s="111"/>
      <c r="M262" s="111"/>
      <c r="N262" s="111"/>
      <c r="O262" s="111"/>
      <c r="P262" s="111"/>
      <c r="Q262" s="111"/>
      <c r="R262" s="111"/>
      <c r="S262" s="111"/>
      <c r="T262" s="111"/>
      <c r="U262" s="111"/>
      <c r="V262" s="68"/>
      <c r="W262" s="69"/>
      <c r="X262" s="114" t="s">
        <v>77</v>
      </c>
      <c r="Y262" s="114"/>
      <c r="Z262" s="114"/>
      <c r="AA262" s="114"/>
      <c r="AB262" s="114"/>
      <c r="AC262" s="114"/>
      <c r="AD262" s="114"/>
      <c r="AE262" s="70"/>
    </row>
    <row r="263" spans="1:31" ht="3" customHeight="1" x14ac:dyDescent="0.25">
      <c r="A263" s="43" t="e">
        <f>IF($AF$13=Спр!$A$87,Ярлык!B263,IF(VLOOKUP($AF$4,Заявка!$D$17:$AH$29,Заявка!$AB$16,FALSE)&lt;Ярлык!C263,"",Ярлык!$AF$4))</f>
        <v>#N/A</v>
      </c>
      <c r="B263" s="34" t="e">
        <f>VLOOKUP(C263,Заявка!$A$17:$AH$29,Заявка!$D$16+Заявка!$A$16,TRUE)</f>
        <v>#N/A</v>
      </c>
      <c r="C263" s="36">
        <f t="shared" si="16"/>
        <v>17</v>
      </c>
      <c r="D263" s="67"/>
      <c r="E263" s="109"/>
      <c r="F263" s="109"/>
      <c r="G263" s="109"/>
      <c r="H263" s="109"/>
      <c r="I263" s="109"/>
      <c r="J263" s="112"/>
      <c r="K263" s="112"/>
      <c r="L263" s="112"/>
      <c r="M263" s="112"/>
      <c r="N263" s="112"/>
      <c r="O263" s="112"/>
      <c r="P263" s="112"/>
      <c r="Q263" s="112"/>
      <c r="R263" s="112"/>
      <c r="S263" s="112"/>
      <c r="T263" s="112"/>
      <c r="U263" s="112"/>
      <c r="V263" s="68"/>
      <c r="W263" s="69"/>
      <c r="X263" s="68"/>
      <c r="Y263" s="68"/>
      <c r="Z263" s="68"/>
      <c r="AA263" s="68"/>
      <c r="AB263" s="68"/>
      <c r="AC263" s="68"/>
      <c r="AD263" s="68"/>
      <c r="AE263" s="70"/>
    </row>
    <row r="264" spans="1:31" ht="15" customHeight="1" x14ac:dyDescent="0.25">
      <c r="A264" s="43" t="e">
        <f>IF($AF$13=Спр!$A$87,Ярлык!B264,IF(VLOOKUP($AF$4,Заявка!$D$17:$AH$29,Заявка!$AB$16,FALSE)&lt;Ярлык!C264,"",Ярлык!$AF$4))</f>
        <v>#N/A</v>
      </c>
      <c r="B264" s="34" t="e">
        <f>VLOOKUP(C264,Заявка!$A$17:$AH$29,Заявка!$D$16+Заявка!$A$16,TRUE)</f>
        <v>#N/A</v>
      </c>
      <c r="C264" s="36">
        <f t="shared" si="16"/>
        <v>17</v>
      </c>
      <c r="D264" s="67"/>
      <c r="E264" s="110"/>
      <c r="F264" s="110"/>
      <c r="G264" s="110"/>
      <c r="H264" s="110"/>
      <c r="I264" s="110"/>
      <c r="J264" s="113"/>
      <c r="K264" s="113"/>
      <c r="L264" s="113"/>
      <c r="M264" s="113"/>
      <c r="N264" s="113"/>
      <c r="O264" s="113"/>
      <c r="P264" s="113"/>
      <c r="Q264" s="113"/>
      <c r="R264" s="113"/>
      <c r="S264" s="113"/>
      <c r="T264" s="113"/>
      <c r="U264" s="113"/>
      <c r="V264" s="68"/>
      <c r="W264" s="69"/>
      <c r="X264" s="115" t="str">
        <f>Заявка!$L$10</f>
        <v>ООО "Довольный клиент"</v>
      </c>
      <c r="Y264" s="116"/>
      <c r="Z264" s="116"/>
      <c r="AA264" s="116"/>
      <c r="AB264" s="116"/>
      <c r="AC264" s="116"/>
      <c r="AD264" s="117"/>
      <c r="AE264" s="70"/>
    </row>
    <row r="265" spans="1:31" ht="12.75" customHeight="1" x14ac:dyDescent="0.25">
      <c r="A265" s="43" t="e">
        <f>IF($AF$13=Спр!$A$87,Ярлык!B265,IF(VLOOKUP($AF$4,Заявка!$D$17:$AH$29,Заявка!$AB$16,FALSE)&lt;Ярлык!C265,"",Ярлык!$AF$4))</f>
        <v>#N/A</v>
      </c>
      <c r="B265" s="34" t="e">
        <f>VLOOKUP(C265,Заявка!$A$17:$AH$29,Заявка!$D$16+Заявка!$A$16,TRUE)</f>
        <v>#N/A</v>
      </c>
      <c r="C265" s="36">
        <f t="shared" si="16"/>
        <v>17</v>
      </c>
      <c r="D265" s="67"/>
      <c r="E265" s="118" t="s">
        <v>78</v>
      </c>
      <c r="F265" s="119"/>
      <c r="G265" s="119"/>
      <c r="H265" s="119"/>
      <c r="I265" s="120"/>
      <c r="J265" s="124" t="e">
        <f>VLOOKUP($A265,Заявка!$D$17:$AH$29,Заявка!$E$16,FALSE)</f>
        <v>#N/A</v>
      </c>
      <c r="K265" s="124"/>
      <c r="L265" s="124"/>
      <c r="M265" s="124"/>
      <c r="N265" s="124"/>
      <c r="O265" s="126" t="e">
        <f>VLOOKUP($A265,Заявка!$D$17:$AH$29,Заявка!$J$16,FALSE)</f>
        <v>#N/A</v>
      </c>
      <c r="P265" s="127"/>
      <c r="Q265" s="127"/>
      <c r="R265" s="127"/>
      <c r="S265" s="127"/>
      <c r="T265" s="127"/>
      <c r="U265" s="128"/>
      <c r="V265" s="68"/>
      <c r="W265" s="69"/>
      <c r="X265" s="132" t="str">
        <f>Заявка!$L$9</f>
        <v>Москва</v>
      </c>
      <c r="Y265" s="133"/>
      <c r="Z265" s="133"/>
      <c r="AA265" s="133"/>
      <c r="AB265" s="133"/>
      <c r="AC265" s="133"/>
      <c r="AD265" s="134"/>
      <c r="AE265" s="70"/>
    </row>
    <row r="266" spans="1:31" ht="7.5" customHeight="1" x14ac:dyDescent="0.25">
      <c r="A266" s="43" t="e">
        <f>IF($AF$13=Спр!$A$87,Ярлык!B266,IF(VLOOKUP($AF$4,Заявка!$D$17:$AH$29,Заявка!$AB$16,FALSE)&lt;Ярлык!C266,"",Ярлык!$AF$4))</f>
        <v>#N/A</v>
      </c>
      <c r="B266" s="34" t="e">
        <f>VLOOKUP(C266,Заявка!$A$17:$AH$29,Заявка!$D$16+Заявка!$A$16,TRUE)</f>
        <v>#N/A</v>
      </c>
      <c r="C266" s="36">
        <f t="shared" si="16"/>
        <v>17</v>
      </c>
      <c r="D266" s="67"/>
      <c r="E266" s="121"/>
      <c r="F266" s="122"/>
      <c r="G266" s="122"/>
      <c r="H266" s="122"/>
      <c r="I266" s="123"/>
      <c r="J266" s="125"/>
      <c r="K266" s="125"/>
      <c r="L266" s="125"/>
      <c r="M266" s="125"/>
      <c r="N266" s="125"/>
      <c r="O266" s="129"/>
      <c r="P266" s="130"/>
      <c r="Q266" s="130"/>
      <c r="R266" s="130"/>
      <c r="S266" s="130"/>
      <c r="T266" s="130"/>
      <c r="U266" s="131"/>
      <c r="V266" s="68"/>
      <c r="W266" s="69"/>
      <c r="X266" s="135"/>
      <c r="Y266" s="136"/>
      <c r="Z266" s="136"/>
      <c r="AA266" s="136"/>
      <c r="AB266" s="136"/>
      <c r="AC266" s="136"/>
      <c r="AD266" s="137"/>
      <c r="AE266" s="70"/>
    </row>
    <row r="267" spans="1:31" ht="13.5" customHeight="1" x14ac:dyDescent="0.25">
      <c r="A267" s="43" t="e">
        <f>IF($AF$13=Спр!$A$87,Ярлык!B267,IF(VLOOKUP($AF$4,Заявка!$D$17:$AH$29,Заявка!$AB$16,FALSE)&lt;Ярлык!C267,"",Ярлык!$AF$4))</f>
        <v>#N/A</v>
      </c>
      <c r="B267" s="34" t="e">
        <f>VLOOKUP(C267,Заявка!$A$17:$AH$29,Заявка!$D$16+Заявка!$A$16,TRUE)</f>
        <v>#N/A</v>
      </c>
      <c r="C267" s="36">
        <f t="shared" si="16"/>
        <v>17</v>
      </c>
      <c r="D267" s="67"/>
      <c r="E267" s="96" t="s">
        <v>79</v>
      </c>
      <c r="F267" s="96"/>
      <c r="G267" s="96"/>
      <c r="H267" s="96"/>
      <c r="I267" s="96"/>
      <c r="J267" s="97" t="e">
        <f>VLOOKUP($A267,Заявка!$D$17:$AH$29,Заявка!$T$16,FALSE)</f>
        <v>#N/A</v>
      </c>
      <c r="K267" s="97"/>
      <c r="L267" s="97"/>
      <c r="M267" s="97"/>
      <c r="N267" s="97"/>
      <c r="O267" s="97"/>
      <c r="P267" s="97"/>
      <c r="Q267" s="97"/>
      <c r="R267" s="97"/>
      <c r="S267" s="97"/>
      <c r="T267" s="97"/>
      <c r="U267" s="97"/>
      <c r="V267" s="68"/>
      <c r="W267" s="69"/>
      <c r="X267" s="135"/>
      <c r="Y267" s="136"/>
      <c r="Z267" s="136"/>
      <c r="AA267" s="136"/>
      <c r="AB267" s="136"/>
      <c r="AC267" s="136"/>
      <c r="AD267" s="137"/>
      <c r="AE267" s="70"/>
    </row>
    <row r="268" spans="1:31" ht="3" customHeight="1" x14ac:dyDescent="0.25">
      <c r="A268" s="43" t="e">
        <f>IF($AF$13=Спр!$A$87,Ярлык!B268,IF(VLOOKUP($AF$4,Заявка!$D$17:$AH$29,Заявка!$AB$16,FALSE)&lt;Ярлык!C268,"",Ярлык!$AF$4))</f>
        <v>#N/A</v>
      </c>
      <c r="B268" s="34" t="e">
        <f>VLOOKUP(C268,Заявка!$A$17:$AH$29,Заявка!$D$16+Заявка!$A$16,TRUE)</f>
        <v>#N/A</v>
      </c>
      <c r="C268" s="36">
        <f t="shared" si="16"/>
        <v>17</v>
      </c>
      <c r="D268" s="67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  <c r="U268" s="68"/>
      <c r="V268" s="68"/>
      <c r="W268" s="69"/>
      <c r="X268" s="135" t="str">
        <f>Заявка!$L$11</f>
        <v>89991112223 Удальцов Вячеслав</v>
      </c>
      <c r="Y268" s="136"/>
      <c r="Z268" s="136"/>
      <c r="AA268" s="136"/>
      <c r="AB268" s="136"/>
      <c r="AC268" s="136"/>
      <c r="AD268" s="137"/>
      <c r="AE268" s="70"/>
    </row>
    <row r="269" spans="1:31" ht="15" customHeight="1" x14ac:dyDescent="0.25">
      <c r="A269" s="43" t="e">
        <f>IF($AF$13=Спр!$A$87,Ярлык!B269,IF(VLOOKUP($AF$4,Заявка!$D$17:$AH$29,Заявка!$AB$16,FALSE)&lt;Ярлык!C269,"",Ярлык!$AF$4))</f>
        <v>#N/A</v>
      </c>
      <c r="B269" s="34" t="e">
        <f>VLOOKUP(C269,Заявка!$A$17:$AH$29,Заявка!$D$16+Заявка!$A$16,TRUE)</f>
        <v>#N/A</v>
      </c>
      <c r="C269" s="36">
        <f t="shared" si="16"/>
        <v>17</v>
      </c>
      <c r="D269" s="67"/>
      <c r="E269" s="141" t="s">
        <v>80</v>
      </c>
      <c r="F269" s="141"/>
      <c r="G269" s="141"/>
      <c r="H269" s="141"/>
      <c r="I269" s="143">
        <f ca="1">TODAY()</f>
        <v>46093</v>
      </c>
      <c r="J269" s="144"/>
      <c r="K269" s="144"/>
      <c r="L269" s="144"/>
      <c r="M269" s="68"/>
      <c r="N269" s="141" t="s">
        <v>81</v>
      </c>
      <c r="O269" s="141"/>
      <c r="P269" s="141"/>
      <c r="Q269" s="141"/>
      <c r="R269" s="146"/>
      <c r="S269" s="147"/>
      <c r="T269" s="147"/>
      <c r="U269" s="147"/>
      <c r="V269" s="68"/>
      <c r="W269" s="69"/>
      <c r="X269" s="138"/>
      <c r="Y269" s="139"/>
      <c r="Z269" s="139"/>
      <c r="AA269" s="139"/>
      <c r="AB269" s="139"/>
      <c r="AC269" s="139"/>
      <c r="AD269" s="140"/>
      <c r="AE269" s="70"/>
    </row>
    <row r="270" spans="1:31" ht="6" customHeight="1" x14ac:dyDescent="0.25">
      <c r="A270" s="43" t="e">
        <f>IF($AF$13=Спр!$A$87,Ярлык!B270,IF(VLOOKUP($AF$4,Заявка!$D$17:$AH$29,Заявка!$AB$16,FALSE)&lt;Ярлык!C270,"",Ярлык!$AF$4))</f>
        <v>#N/A</v>
      </c>
      <c r="B270" s="34" t="e">
        <f>VLOOKUP(C270,Заявка!$A$17:$AH$29,Заявка!$D$16+Заявка!$A$16,TRUE)</f>
        <v>#N/A</v>
      </c>
      <c r="C270" s="36">
        <f t="shared" si="16"/>
        <v>17</v>
      </c>
      <c r="D270" s="67"/>
      <c r="E270" s="142"/>
      <c r="F270" s="142"/>
      <c r="G270" s="142"/>
      <c r="H270" s="142"/>
      <c r="I270" s="145"/>
      <c r="J270" s="145"/>
      <c r="K270" s="145"/>
      <c r="L270" s="145"/>
      <c r="M270" s="68"/>
      <c r="N270" s="142"/>
      <c r="O270" s="142"/>
      <c r="P270" s="142"/>
      <c r="Q270" s="142"/>
      <c r="R270" s="148"/>
      <c r="S270" s="148"/>
      <c r="T270" s="148"/>
      <c r="U270" s="148"/>
      <c r="V270" s="68"/>
      <c r="W270" s="69"/>
      <c r="X270" s="68"/>
      <c r="Y270" s="68"/>
      <c r="Z270" s="68"/>
      <c r="AA270" s="68"/>
      <c r="AB270" s="68"/>
      <c r="AC270" s="68"/>
      <c r="AD270" s="68"/>
      <c r="AE270" s="70"/>
    </row>
    <row r="271" spans="1:31" ht="6" customHeight="1" x14ac:dyDescent="0.25">
      <c r="A271" s="43" t="e">
        <f>IF($AF$13=Спр!$A$87,Ярлык!B271,IF(VLOOKUP($AF$4,Заявка!$D$17:$AH$29,Заявка!$AB$16,FALSE)&lt;Ярлык!C271,"",Ярлык!$AF$4))</f>
        <v>#N/A</v>
      </c>
      <c r="B271" s="34" t="e">
        <f>VLOOKUP(C271,Заявка!$A$17:$AH$29,Заявка!$D$16+Заявка!$A$16,TRUE)</f>
        <v>#N/A</v>
      </c>
      <c r="C271" s="37">
        <f t="shared" si="16"/>
        <v>17</v>
      </c>
      <c r="D271" s="76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  <c r="Q271" s="77"/>
      <c r="R271" s="77"/>
      <c r="S271" s="77"/>
      <c r="T271" s="77"/>
      <c r="U271" s="77"/>
      <c r="V271" s="77"/>
      <c r="W271" s="78"/>
      <c r="X271" s="77"/>
      <c r="Y271" s="77"/>
      <c r="Z271" s="77"/>
      <c r="AA271" s="77"/>
      <c r="AB271" s="77"/>
      <c r="AC271" s="77"/>
      <c r="AD271" s="77"/>
      <c r="AE271" s="79"/>
    </row>
    <row r="272" spans="1:31" ht="10.5" customHeight="1" thickBot="1" x14ac:dyDescent="0.3">
      <c r="A272" s="43" t="e">
        <f>IF($AF$13=Спр!$A$87,Ярлык!B272,IF(VLOOKUP($AF$4,Заявка!$D$17:$AH$29,Заявка!$AB$16,FALSE)&lt;Ярлык!C272,"",Ярлык!$AF$4))</f>
        <v>#N/A</v>
      </c>
      <c r="B272" s="34" t="e">
        <f>VLOOKUP(C272,Заявка!$A$17:$AH$29,Заявка!$D$16+Заявка!$A$16,TRUE)</f>
        <v>#N/A</v>
      </c>
      <c r="C272" s="37">
        <f>C271</f>
        <v>17</v>
      </c>
      <c r="D272" s="80"/>
      <c r="E272" s="80"/>
      <c r="F272" s="80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</row>
    <row r="273" spans="1:31" ht="10.5" customHeight="1" x14ac:dyDescent="0.25">
      <c r="A273" s="43" t="e">
        <f>IF($AF$13=Спр!$A$87,Ярлык!B273,IF(VLOOKUP($AF$4,Заявка!$D$17:$AH$29,Заявка!$AB$16,FALSE)&lt;Ярлык!C273,"",Ярлык!$AF$4))</f>
        <v>#N/A</v>
      </c>
      <c r="B273" s="34" t="e">
        <f>VLOOKUP(C273,Заявка!$A$17:$AH$29,Заявка!$D$16+Заявка!$A$16,TRUE)</f>
        <v>#N/A</v>
      </c>
      <c r="C273" s="35">
        <f>C272+1</f>
        <v>18</v>
      </c>
    </row>
    <row r="274" spans="1:31" ht="3.75" customHeight="1" x14ac:dyDescent="0.25">
      <c r="A274" s="43" t="e">
        <f>IF($AF$13=Спр!$A$87,Ярлык!B274,IF(VLOOKUP($AF$4,Заявка!$D$17:$AH$29,Заявка!$AB$16,FALSE)&lt;Ярлык!C274,"",Ярлык!$AF$4))</f>
        <v>#N/A</v>
      </c>
      <c r="B274" s="34" t="e">
        <f>VLOOKUP(C274,Заявка!$A$17:$AH$29,Заявка!$D$16+Заявка!$A$16,TRUE)</f>
        <v>#N/A</v>
      </c>
      <c r="C274" s="36">
        <f>C273</f>
        <v>18</v>
      </c>
      <c r="D274" s="63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5"/>
      <c r="X274" s="64"/>
      <c r="Y274" s="64"/>
      <c r="Z274" s="64"/>
      <c r="AA274" s="64"/>
      <c r="AB274" s="64"/>
      <c r="AC274" s="64"/>
      <c r="AD274" s="64"/>
      <c r="AE274" s="66"/>
    </row>
    <row r="275" spans="1:31" ht="18.75" customHeight="1" x14ac:dyDescent="0.25">
      <c r="A275" s="43" t="e">
        <f>IF($AF$13=Спр!$A$87,Ярлык!B275,IF(VLOOKUP($AF$4,Заявка!$D$17:$AH$29,Заявка!$AB$16,FALSE)&lt;Ярлык!C275,"",Ярлык!$AF$4))</f>
        <v>#N/A</v>
      </c>
      <c r="B275" s="34" t="e">
        <f>VLOOKUP(C275,Заявка!$A$17:$AH$29,Заявка!$D$16+Заявка!$A$16,TRUE)</f>
        <v>#N/A</v>
      </c>
      <c r="C275" s="36">
        <f t="shared" ref="C275:C287" si="17">C274</f>
        <v>18</v>
      </c>
      <c r="D275" s="67"/>
      <c r="E275" s="98" t="s">
        <v>83</v>
      </c>
      <c r="F275" s="98"/>
      <c r="G275" s="98"/>
      <c r="H275" s="98"/>
      <c r="I275" s="98"/>
      <c r="J275" s="99" t="e">
        <f>VLOOKUP($A274,Заявка!$D$17:$AH$29,Заявка!$H$16,FALSE)</f>
        <v>#N/A</v>
      </c>
      <c r="K275" s="100"/>
      <c r="L275" s="100"/>
      <c r="M275" s="100"/>
      <c r="N275" s="100"/>
      <c r="O275" s="100"/>
      <c r="P275" s="100"/>
      <c r="Q275" s="100"/>
      <c r="R275" s="100"/>
      <c r="S275" s="101"/>
      <c r="T275" s="68"/>
      <c r="U275" s="68"/>
      <c r="V275" s="68"/>
      <c r="W275" s="69"/>
      <c r="X275" s="102" t="s">
        <v>76</v>
      </c>
      <c r="Y275" s="103"/>
      <c r="Z275" s="103"/>
      <c r="AA275" s="104"/>
      <c r="AB275" s="105" t="s">
        <v>61</v>
      </c>
      <c r="AC275" s="106"/>
      <c r="AD275" s="107"/>
      <c r="AE275" s="70"/>
    </row>
    <row r="276" spans="1:31" ht="3" customHeight="1" x14ac:dyDescent="0.25">
      <c r="A276" s="43" t="e">
        <f>IF($AF$13=Спр!$A$87,Ярлык!B276,IF(VLOOKUP($AF$4,Заявка!$D$17:$AH$29,Заявка!$AB$16,FALSE)&lt;Ярлык!C276,"",Ярлык!$AF$4))</f>
        <v>#N/A</v>
      </c>
      <c r="B276" s="34" t="e">
        <f>VLOOKUP(C276,Заявка!$A$17:$AH$29,Заявка!$D$16+Заявка!$A$16,TRUE)</f>
        <v>#N/A</v>
      </c>
      <c r="C276" s="36">
        <f t="shared" si="17"/>
        <v>18</v>
      </c>
      <c r="D276" s="67"/>
      <c r="E276" s="71"/>
      <c r="F276" s="71"/>
      <c r="G276" s="71"/>
      <c r="H276" s="71"/>
      <c r="I276" s="71"/>
      <c r="J276" s="72"/>
      <c r="K276" s="72"/>
      <c r="L276" s="72"/>
      <c r="M276" s="72"/>
      <c r="N276" s="72"/>
      <c r="O276" s="72"/>
      <c r="P276" s="72"/>
      <c r="Q276" s="68"/>
      <c r="R276" s="73"/>
      <c r="S276" s="73"/>
      <c r="T276" s="73"/>
      <c r="U276" s="73"/>
      <c r="V276" s="74"/>
      <c r="W276" s="75"/>
      <c r="X276" s="74"/>
      <c r="Y276" s="74"/>
      <c r="Z276" s="74"/>
      <c r="AA276" s="74"/>
      <c r="AB276" s="74"/>
      <c r="AC276" s="74"/>
      <c r="AD276" s="74"/>
      <c r="AE276" s="70"/>
    </row>
    <row r="277" spans="1:31" ht="1.5" customHeight="1" x14ac:dyDescent="0.25">
      <c r="A277" s="43" t="e">
        <f>IF($AF$13=Спр!$A$87,Ярлык!B277,IF(VLOOKUP($AF$4,Заявка!$D$17:$AH$29,Заявка!$AB$16,FALSE)&lt;Ярлык!C277,"",Ярлык!$AF$4))</f>
        <v>#N/A</v>
      </c>
      <c r="B277" s="34" t="e">
        <f>VLOOKUP(C277,Заявка!$A$17:$AH$29,Заявка!$D$16+Заявка!$A$16,TRUE)</f>
        <v>#N/A</v>
      </c>
      <c r="C277" s="36">
        <f t="shared" si="17"/>
        <v>18</v>
      </c>
      <c r="D277" s="67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  <c r="T277" s="68"/>
      <c r="U277" s="68"/>
      <c r="V277" s="68"/>
      <c r="W277" s="69"/>
      <c r="X277" s="68"/>
      <c r="Y277" s="68"/>
      <c r="Z277" s="68"/>
      <c r="AA277" s="68"/>
      <c r="AB277" s="68"/>
      <c r="AC277" s="68"/>
      <c r="AD277" s="68"/>
      <c r="AE277" s="70"/>
    </row>
    <row r="278" spans="1:31" ht="12" customHeight="1" x14ac:dyDescent="0.25">
      <c r="A278" s="43" t="e">
        <f>IF($AF$13=Спр!$A$87,Ярлык!B278,IF(VLOOKUP($AF$4,Заявка!$D$17:$AH$29,Заявка!$AB$16,FALSE)&lt;Ярлык!C278,"",Ярлык!$AF$4))</f>
        <v>#N/A</v>
      </c>
      <c r="B278" s="34" t="e">
        <f>VLOOKUP(C278,Заявка!$A$17:$AH$29,Заявка!$D$16+Заявка!$A$16,TRUE)</f>
        <v>#N/A</v>
      </c>
      <c r="C278" s="36">
        <f t="shared" si="17"/>
        <v>18</v>
      </c>
      <c r="D278" s="67"/>
      <c r="E278" s="108" t="s">
        <v>82</v>
      </c>
      <c r="F278" s="108"/>
      <c r="G278" s="108"/>
      <c r="H278" s="108"/>
      <c r="I278" s="108"/>
      <c r="J278" s="111" t="e">
        <f>VLOOKUP($A277,Заявка!$D$17:$AH$29,Заявка!$O$16,FALSE)</f>
        <v>#N/A</v>
      </c>
      <c r="K278" s="111"/>
      <c r="L278" s="111"/>
      <c r="M278" s="111"/>
      <c r="N278" s="111"/>
      <c r="O278" s="111"/>
      <c r="P278" s="111"/>
      <c r="Q278" s="111"/>
      <c r="R278" s="111"/>
      <c r="S278" s="111"/>
      <c r="T278" s="111"/>
      <c r="U278" s="111"/>
      <c r="V278" s="68"/>
      <c r="W278" s="69"/>
      <c r="X278" s="114" t="s">
        <v>77</v>
      </c>
      <c r="Y278" s="114"/>
      <c r="Z278" s="114"/>
      <c r="AA278" s="114"/>
      <c r="AB278" s="114"/>
      <c r="AC278" s="114"/>
      <c r="AD278" s="114"/>
      <c r="AE278" s="70"/>
    </row>
    <row r="279" spans="1:31" ht="3" customHeight="1" x14ac:dyDescent="0.25">
      <c r="A279" s="43" t="e">
        <f>IF($AF$13=Спр!$A$87,Ярлык!B279,IF(VLOOKUP($AF$4,Заявка!$D$17:$AH$29,Заявка!$AB$16,FALSE)&lt;Ярлык!C279,"",Ярлык!$AF$4))</f>
        <v>#N/A</v>
      </c>
      <c r="B279" s="34" t="e">
        <f>VLOOKUP(C279,Заявка!$A$17:$AH$29,Заявка!$D$16+Заявка!$A$16,TRUE)</f>
        <v>#N/A</v>
      </c>
      <c r="C279" s="36">
        <f t="shared" si="17"/>
        <v>18</v>
      </c>
      <c r="D279" s="67"/>
      <c r="E279" s="109"/>
      <c r="F279" s="109"/>
      <c r="G279" s="109"/>
      <c r="H279" s="109"/>
      <c r="I279" s="109"/>
      <c r="J279" s="112"/>
      <c r="K279" s="112"/>
      <c r="L279" s="112"/>
      <c r="M279" s="112"/>
      <c r="N279" s="112"/>
      <c r="O279" s="112"/>
      <c r="P279" s="112"/>
      <c r="Q279" s="112"/>
      <c r="R279" s="112"/>
      <c r="S279" s="112"/>
      <c r="T279" s="112"/>
      <c r="U279" s="112"/>
      <c r="V279" s="68"/>
      <c r="W279" s="69"/>
      <c r="X279" s="68"/>
      <c r="Y279" s="68"/>
      <c r="Z279" s="68"/>
      <c r="AA279" s="68"/>
      <c r="AB279" s="68"/>
      <c r="AC279" s="68"/>
      <c r="AD279" s="68"/>
      <c r="AE279" s="70"/>
    </row>
    <row r="280" spans="1:31" ht="15" customHeight="1" x14ac:dyDescent="0.25">
      <c r="A280" s="43" t="e">
        <f>IF($AF$13=Спр!$A$87,Ярлык!B280,IF(VLOOKUP($AF$4,Заявка!$D$17:$AH$29,Заявка!$AB$16,FALSE)&lt;Ярлык!C280,"",Ярлык!$AF$4))</f>
        <v>#N/A</v>
      </c>
      <c r="B280" s="34" t="e">
        <f>VLOOKUP(C280,Заявка!$A$17:$AH$29,Заявка!$D$16+Заявка!$A$16,TRUE)</f>
        <v>#N/A</v>
      </c>
      <c r="C280" s="36">
        <f t="shared" si="17"/>
        <v>18</v>
      </c>
      <c r="D280" s="67"/>
      <c r="E280" s="110"/>
      <c r="F280" s="110"/>
      <c r="G280" s="110"/>
      <c r="H280" s="110"/>
      <c r="I280" s="110"/>
      <c r="J280" s="113"/>
      <c r="K280" s="113"/>
      <c r="L280" s="113"/>
      <c r="M280" s="113"/>
      <c r="N280" s="113"/>
      <c r="O280" s="113"/>
      <c r="P280" s="113"/>
      <c r="Q280" s="113"/>
      <c r="R280" s="113"/>
      <c r="S280" s="113"/>
      <c r="T280" s="113"/>
      <c r="U280" s="113"/>
      <c r="V280" s="68"/>
      <c r="W280" s="69"/>
      <c r="X280" s="115" t="str">
        <f>Заявка!$L$10</f>
        <v>ООО "Довольный клиент"</v>
      </c>
      <c r="Y280" s="116"/>
      <c r="Z280" s="116"/>
      <c r="AA280" s="116"/>
      <c r="AB280" s="116"/>
      <c r="AC280" s="116"/>
      <c r="AD280" s="117"/>
      <c r="AE280" s="70"/>
    </row>
    <row r="281" spans="1:31" ht="12.75" customHeight="1" x14ac:dyDescent="0.25">
      <c r="A281" s="43" t="e">
        <f>IF($AF$13=Спр!$A$87,Ярлык!B281,IF(VLOOKUP($AF$4,Заявка!$D$17:$AH$29,Заявка!$AB$16,FALSE)&lt;Ярлык!C281,"",Ярлык!$AF$4))</f>
        <v>#N/A</v>
      </c>
      <c r="B281" s="34" t="e">
        <f>VLOOKUP(C281,Заявка!$A$17:$AH$29,Заявка!$D$16+Заявка!$A$16,TRUE)</f>
        <v>#N/A</v>
      </c>
      <c r="C281" s="36">
        <f t="shared" si="17"/>
        <v>18</v>
      </c>
      <c r="D281" s="67"/>
      <c r="E281" s="118" t="s">
        <v>78</v>
      </c>
      <c r="F281" s="119"/>
      <c r="G281" s="119"/>
      <c r="H281" s="119"/>
      <c r="I281" s="120"/>
      <c r="J281" s="124" t="e">
        <f>VLOOKUP($A281,Заявка!$D$17:$AH$29,Заявка!$E$16,FALSE)</f>
        <v>#N/A</v>
      </c>
      <c r="K281" s="124"/>
      <c r="L281" s="124"/>
      <c r="M281" s="124"/>
      <c r="N281" s="124"/>
      <c r="O281" s="126" t="e">
        <f>VLOOKUP($A281,Заявка!$D$17:$AH$29,Заявка!$J$16,FALSE)</f>
        <v>#N/A</v>
      </c>
      <c r="P281" s="127"/>
      <c r="Q281" s="127"/>
      <c r="R281" s="127"/>
      <c r="S281" s="127"/>
      <c r="T281" s="127"/>
      <c r="U281" s="128"/>
      <c r="V281" s="68"/>
      <c r="W281" s="69"/>
      <c r="X281" s="132" t="str">
        <f>Заявка!$L$9</f>
        <v>Москва</v>
      </c>
      <c r="Y281" s="133"/>
      <c r="Z281" s="133"/>
      <c r="AA281" s="133"/>
      <c r="AB281" s="133"/>
      <c r="AC281" s="133"/>
      <c r="AD281" s="134"/>
      <c r="AE281" s="70"/>
    </row>
    <row r="282" spans="1:31" ht="7.5" customHeight="1" x14ac:dyDescent="0.25">
      <c r="A282" s="43" t="e">
        <f>IF($AF$13=Спр!$A$87,Ярлык!B282,IF(VLOOKUP($AF$4,Заявка!$D$17:$AH$29,Заявка!$AB$16,FALSE)&lt;Ярлык!C282,"",Ярлык!$AF$4))</f>
        <v>#N/A</v>
      </c>
      <c r="B282" s="34" t="e">
        <f>VLOOKUP(C282,Заявка!$A$17:$AH$29,Заявка!$D$16+Заявка!$A$16,TRUE)</f>
        <v>#N/A</v>
      </c>
      <c r="C282" s="36">
        <f t="shared" si="17"/>
        <v>18</v>
      </c>
      <c r="D282" s="67"/>
      <c r="E282" s="121"/>
      <c r="F282" s="122"/>
      <c r="G282" s="122"/>
      <c r="H282" s="122"/>
      <c r="I282" s="123"/>
      <c r="J282" s="125"/>
      <c r="K282" s="125"/>
      <c r="L282" s="125"/>
      <c r="M282" s="125"/>
      <c r="N282" s="125"/>
      <c r="O282" s="129"/>
      <c r="P282" s="130"/>
      <c r="Q282" s="130"/>
      <c r="R282" s="130"/>
      <c r="S282" s="130"/>
      <c r="T282" s="130"/>
      <c r="U282" s="131"/>
      <c r="V282" s="68"/>
      <c r="W282" s="69"/>
      <c r="X282" s="135"/>
      <c r="Y282" s="136"/>
      <c r="Z282" s="136"/>
      <c r="AA282" s="136"/>
      <c r="AB282" s="136"/>
      <c r="AC282" s="136"/>
      <c r="AD282" s="137"/>
      <c r="AE282" s="70"/>
    </row>
    <row r="283" spans="1:31" ht="13.5" customHeight="1" x14ac:dyDescent="0.25">
      <c r="A283" s="43" t="e">
        <f>IF($AF$13=Спр!$A$87,Ярлык!B283,IF(VLOOKUP($AF$4,Заявка!$D$17:$AH$29,Заявка!$AB$16,FALSE)&lt;Ярлык!C283,"",Ярлык!$AF$4))</f>
        <v>#N/A</v>
      </c>
      <c r="B283" s="34" t="e">
        <f>VLOOKUP(C283,Заявка!$A$17:$AH$29,Заявка!$D$16+Заявка!$A$16,TRUE)</f>
        <v>#N/A</v>
      </c>
      <c r="C283" s="36">
        <f t="shared" si="17"/>
        <v>18</v>
      </c>
      <c r="D283" s="67"/>
      <c r="E283" s="96" t="s">
        <v>79</v>
      </c>
      <c r="F283" s="96"/>
      <c r="G283" s="96"/>
      <c r="H283" s="96"/>
      <c r="I283" s="96"/>
      <c r="J283" s="97" t="e">
        <f>VLOOKUP($A283,Заявка!$D$17:$AH$29,Заявка!$T$16,FALSE)</f>
        <v>#N/A</v>
      </c>
      <c r="K283" s="97"/>
      <c r="L283" s="97"/>
      <c r="M283" s="97"/>
      <c r="N283" s="97"/>
      <c r="O283" s="97"/>
      <c r="P283" s="97"/>
      <c r="Q283" s="97"/>
      <c r="R283" s="97"/>
      <c r="S283" s="97"/>
      <c r="T283" s="97"/>
      <c r="U283" s="97"/>
      <c r="V283" s="68"/>
      <c r="W283" s="69"/>
      <c r="X283" s="135"/>
      <c r="Y283" s="136"/>
      <c r="Z283" s="136"/>
      <c r="AA283" s="136"/>
      <c r="AB283" s="136"/>
      <c r="AC283" s="136"/>
      <c r="AD283" s="137"/>
      <c r="AE283" s="70"/>
    </row>
    <row r="284" spans="1:31" ht="3" customHeight="1" x14ac:dyDescent="0.25">
      <c r="A284" s="43" t="e">
        <f>IF($AF$13=Спр!$A$87,Ярлык!B284,IF(VLOOKUP($AF$4,Заявка!$D$17:$AH$29,Заявка!$AB$16,FALSE)&lt;Ярлык!C284,"",Ярлык!$AF$4))</f>
        <v>#N/A</v>
      </c>
      <c r="B284" s="34" t="e">
        <f>VLOOKUP(C284,Заявка!$A$17:$AH$29,Заявка!$D$16+Заявка!$A$16,TRUE)</f>
        <v>#N/A</v>
      </c>
      <c r="C284" s="36">
        <f t="shared" si="17"/>
        <v>18</v>
      </c>
      <c r="D284" s="67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  <c r="T284" s="68"/>
      <c r="U284" s="68"/>
      <c r="V284" s="68"/>
      <c r="W284" s="69"/>
      <c r="X284" s="135" t="str">
        <f>Заявка!$L$11</f>
        <v>89991112223 Удальцов Вячеслав</v>
      </c>
      <c r="Y284" s="136"/>
      <c r="Z284" s="136"/>
      <c r="AA284" s="136"/>
      <c r="AB284" s="136"/>
      <c r="AC284" s="136"/>
      <c r="AD284" s="137"/>
      <c r="AE284" s="70"/>
    </row>
    <row r="285" spans="1:31" ht="15" customHeight="1" x14ac:dyDescent="0.25">
      <c r="A285" s="43" t="e">
        <f>IF($AF$13=Спр!$A$87,Ярлык!B285,IF(VLOOKUP($AF$4,Заявка!$D$17:$AH$29,Заявка!$AB$16,FALSE)&lt;Ярлык!C285,"",Ярлык!$AF$4))</f>
        <v>#N/A</v>
      </c>
      <c r="B285" s="34" t="e">
        <f>VLOOKUP(C285,Заявка!$A$17:$AH$29,Заявка!$D$16+Заявка!$A$16,TRUE)</f>
        <v>#N/A</v>
      </c>
      <c r="C285" s="36">
        <f t="shared" si="17"/>
        <v>18</v>
      </c>
      <c r="D285" s="67"/>
      <c r="E285" s="141" t="s">
        <v>80</v>
      </c>
      <c r="F285" s="141"/>
      <c r="G285" s="141"/>
      <c r="H285" s="141"/>
      <c r="I285" s="143">
        <f ca="1">TODAY()</f>
        <v>46093</v>
      </c>
      <c r="J285" s="144"/>
      <c r="K285" s="144"/>
      <c r="L285" s="144"/>
      <c r="M285" s="68"/>
      <c r="N285" s="141" t="s">
        <v>81</v>
      </c>
      <c r="O285" s="141"/>
      <c r="P285" s="141"/>
      <c r="Q285" s="141"/>
      <c r="R285" s="146"/>
      <c r="S285" s="147"/>
      <c r="T285" s="147"/>
      <c r="U285" s="147"/>
      <c r="V285" s="68"/>
      <c r="W285" s="69"/>
      <c r="X285" s="138"/>
      <c r="Y285" s="139"/>
      <c r="Z285" s="139"/>
      <c r="AA285" s="139"/>
      <c r="AB285" s="139"/>
      <c r="AC285" s="139"/>
      <c r="AD285" s="140"/>
      <c r="AE285" s="70"/>
    </row>
    <row r="286" spans="1:31" ht="6" customHeight="1" x14ac:dyDescent="0.25">
      <c r="A286" s="43" t="e">
        <f>IF($AF$13=Спр!$A$87,Ярлык!B286,IF(VLOOKUP($AF$4,Заявка!$D$17:$AH$29,Заявка!$AB$16,FALSE)&lt;Ярлык!C286,"",Ярлык!$AF$4))</f>
        <v>#N/A</v>
      </c>
      <c r="B286" s="34" t="e">
        <f>VLOOKUP(C286,Заявка!$A$17:$AH$29,Заявка!$D$16+Заявка!$A$16,TRUE)</f>
        <v>#N/A</v>
      </c>
      <c r="C286" s="36">
        <f t="shared" si="17"/>
        <v>18</v>
      </c>
      <c r="D286" s="67"/>
      <c r="E286" s="142"/>
      <c r="F286" s="142"/>
      <c r="G286" s="142"/>
      <c r="H286" s="142"/>
      <c r="I286" s="145"/>
      <c r="J286" s="145"/>
      <c r="K286" s="145"/>
      <c r="L286" s="145"/>
      <c r="M286" s="68"/>
      <c r="N286" s="142"/>
      <c r="O286" s="142"/>
      <c r="P286" s="142"/>
      <c r="Q286" s="142"/>
      <c r="R286" s="148"/>
      <c r="S286" s="148"/>
      <c r="T286" s="148"/>
      <c r="U286" s="148"/>
      <c r="V286" s="68"/>
      <c r="W286" s="69"/>
      <c r="X286" s="68"/>
      <c r="Y286" s="68"/>
      <c r="Z286" s="68"/>
      <c r="AA286" s="68"/>
      <c r="AB286" s="68"/>
      <c r="AC286" s="68"/>
      <c r="AD286" s="68"/>
      <c r="AE286" s="70"/>
    </row>
    <row r="287" spans="1:31" ht="6" customHeight="1" x14ac:dyDescent="0.25">
      <c r="A287" s="43" t="e">
        <f>IF($AF$13=Спр!$A$87,Ярлык!B287,IF(VLOOKUP($AF$4,Заявка!$D$17:$AH$29,Заявка!$AB$16,FALSE)&lt;Ярлык!C287,"",Ярлык!$AF$4))</f>
        <v>#N/A</v>
      </c>
      <c r="B287" s="34" t="e">
        <f>VLOOKUP(C287,Заявка!$A$17:$AH$29,Заявка!$D$16+Заявка!$A$16,TRUE)</f>
        <v>#N/A</v>
      </c>
      <c r="C287" s="37">
        <f t="shared" si="17"/>
        <v>18</v>
      </c>
      <c r="D287" s="76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  <c r="Q287" s="77"/>
      <c r="R287" s="77"/>
      <c r="S287" s="77"/>
      <c r="T287" s="77"/>
      <c r="U287" s="77"/>
      <c r="V287" s="77"/>
      <c r="W287" s="78"/>
      <c r="X287" s="77"/>
      <c r="Y287" s="77"/>
      <c r="Z287" s="77"/>
      <c r="AA287" s="77"/>
      <c r="AB287" s="77"/>
      <c r="AC287" s="77"/>
      <c r="AD287" s="77"/>
      <c r="AE287" s="79"/>
    </row>
    <row r="288" spans="1:31" ht="10.5" customHeight="1" thickBot="1" x14ac:dyDescent="0.3">
      <c r="A288" s="43" t="e">
        <f>IF($AF$13=Спр!$A$87,Ярлык!B288,IF(VLOOKUP($AF$4,Заявка!$D$17:$AH$29,Заявка!$AB$16,FALSE)&lt;Ярлык!C288,"",Ярлык!$AF$4))</f>
        <v>#N/A</v>
      </c>
      <c r="B288" s="34" t="e">
        <f>VLOOKUP(C288,Заявка!$A$17:$AH$29,Заявка!$D$16+Заявка!$A$16,TRUE)</f>
        <v>#N/A</v>
      </c>
      <c r="C288" s="37">
        <f>C287</f>
        <v>18</v>
      </c>
      <c r="D288" s="80"/>
      <c r="E288" s="80"/>
      <c r="F288" s="80"/>
      <c r="G288" s="80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</row>
    <row r="289" spans="1:31" ht="10.5" customHeight="1" x14ac:dyDescent="0.25">
      <c r="A289" s="43" t="e">
        <f>IF($AF$13=Спр!$A$87,Ярлык!B289,IF(VLOOKUP($AF$4,Заявка!$D$17:$AH$29,Заявка!$AB$16,FALSE)&lt;Ярлык!C289,"",Ярлык!$AF$4))</f>
        <v>#N/A</v>
      </c>
      <c r="B289" s="34" t="e">
        <f>VLOOKUP(C289,Заявка!$A$17:$AH$29,Заявка!$D$16+Заявка!$A$16,TRUE)</f>
        <v>#N/A</v>
      </c>
      <c r="C289" s="35">
        <f>C288+1</f>
        <v>19</v>
      </c>
    </row>
    <row r="290" spans="1:31" ht="3.75" customHeight="1" x14ac:dyDescent="0.25">
      <c r="A290" s="43" t="e">
        <f>IF($AF$13=Спр!$A$87,Ярлык!B290,IF(VLOOKUP($AF$4,Заявка!$D$17:$AH$29,Заявка!$AB$16,FALSE)&lt;Ярлык!C290,"",Ярлык!$AF$4))</f>
        <v>#N/A</v>
      </c>
      <c r="B290" s="34" t="e">
        <f>VLOOKUP(C290,Заявка!$A$17:$AH$29,Заявка!$D$16+Заявка!$A$16,TRUE)</f>
        <v>#N/A</v>
      </c>
      <c r="C290" s="36">
        <f>C289</f>
        <v>19</v>
      </c>
      <c r="D290" s="63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5"/>
      <c r="X290" s="64"/>
      <c r="Y290" s="64"/>
      <c r="Z290" s="64"/>
      <c r="AA290" s="64"/>
      <c r="AB290" s="64"/>
      <c r="AC290" s="64"/>
      <c r="AD290" s="64"/>
      <c r="AE290" s="66"/>
    </row>
    <row r="291" spans="1:31" ht="18.75" customHeight="1" x14ac:dyDescent="0.25">
      <c r="A291" s="43" t="e">
        <f>IF($AF$13=Спр!$A$87,Ярлык!B291,IF(VLOOKUP($AF$4,Заявка!$D$17:$AH$29,Заявка!$AB$16,FALSE)&lt;Ярлык!C291,"",Ярлык!$AF$4))</f>
        <v>#N/A</v>
      </c>
      <c r="B291" s="34" t="e">
        <f>VLOOKUP(C291,Заявка!$A$17:$AH$29,Заявка!$D$16+Заявка!$A$16,TRUE)</f>
        <v>#N/A</v>
      </c>
      <c r="C291" s="36">
        <f t="shared" ref="C291:C303" si="18">C290</f>
        <v>19</v>
      </c>
      <c r="D291" s="67"/>
      <c r="E291" s="98" t="s">
        <v>83</v>
      </c>
      <c r="F291" s="98"/>
      <c r="G291" s="98"/>
      <c r="H291" s="98"/>
      <c r="I291" s="98"/>
      <c r="J291" s="99" t="e">
        <f>VLOOKUP($A290,Заявка!$D$17:$AH$29,Заявка!$H$16,FALSE)</f>
        <v>#N/A</v>
      </c>
      <c r="K291" s="100"/>
      <c r="L291" s="100"/>
      <c r="M291" s="100"/>
      <c r="N291" s="100"/>
      <c r="O291" s="100"/>
      <c r="P291" s="100"/>
      <c r="Q291" s="100"/>
      <c r="R291" s="100"/>
      <c r="S291" s="101"/>
      <c r="T291" s="68"/>
      <c r="U291" s="68"/>
      <c r="V291" s="68"/>
      <c r="W291" s="69"/>
      <c r="X291" s="102" t="s">
        <v>76</v>
      </c>
      <c r="Y291" s="103"/>
      <c r="Z291" s="103"/>
      <c r="AA291" s="104"/>
      <c r="AB291" s="105" t="s">
        <v>61</v>
      </c>
      <c r="AC291" s="106"/>
      <c r="AD291" s="107"/>
      <c r="AE291" s="70"/>
    </row>
    <row r="292" spans="1:31" ht="3" customHeight="1" x14ac:dyDescent="0.25">
      <c r="A292" s="43" t="e">
        <f>IF($AF$13=Спр!$A$87,Ярлык!B292,IF(VLOOKUP($AF$4,Заявка!$D$17:$AH$29,Заявка!$AB$16,FALSE)&lt;Ярлык!C292,"",Ярлык!$AF$4))</f>
        <v>#N/A</v>
      </c>
      <c r="B292" s="34" t="e">
        <f>VLOOKUP(C292,Заявка!$A$17:$AH$29,Заявка!$D$16+Заявка!$A$16,TRUE)</f>
        <v>#N/A</v>
      </c>
      <c r="C292" s="36">
        <f t="shared" si="18"/>
        <v>19</v>
      </c>
      <c r="D292" s="67"/>
      <c r="E292" s="71"/>
      <c r="F292" s="71"/>
      <c r="G292" s="71"/>
      <c r="H292" s="71"/>
      <c r="I292" s="71"/>
      <c r="J292" s="72"/>
      <c r="K292" s="72"/>
      <c r="L292" s="72"/>
      <c r="M292" s="72"/>
      <c r="N292" s="72"/>
      <c r="O292" s="72"/>
      <c r="P292" s="72"/>
      <c r="Q292" s="68"/>
      <c r="R292" s="73"/>
      <c r="S292" s="73"/>
      <c r="T292" s="73"/>
      <c r="U292" s="73"/>
      <c r="V292" s="74"/>
      <c r="W292" s="75"/>
      <c r="X292" s="74"/>
      <c r="Y292" s="74"/>
      <c r="Z292" s="74"/>
      <c r="AA292" s="74"/>
      <c r="AB292" s="74"/>
      <c r="AC292" s="74"/>
      <c r="AD292" s="74"/>
      <c r="AE292" s="70"/>
    </row>
    <row r="293" spans="1:31" ht="1.5" customHeight="1" x14ac:dyDescent="0.25">
      <c r="A293" s="43" t="e">
        <f>IF($AF$13=Спр!$A$87,Ярлык!B293,IF(VLOOKUP($AF$4,Заявка!$D$17:$AH$29,Заявка!$AB$16,FALSE)&lt;Ярлык!C293,"",Ярлык!$AF$4))</f>
        <v>#N/A</v>
      </c>
      <c r="B293" s="34" t="e">
        <f>VLOOKUP(C293,Заявка!$A$17:$AH$29,Заявка!$D$16+Заявка!$A$16,TRUE)</f>
        <v>#N/A</v>
      </c>
      <c r="C293" s="36">
        <f t="shared" si="18"/>
        <v>19</v>
      </c>
      <c r="D293" s="67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9"/>
      <c r="X293" s="68"/>
      <c r="Y293" s="68"/>
      <c r="Z293" s="68"/>
      <c r="AA293" s="68"/>
      <c r="AB293" s="68"/>
      <c r="AC293" s="68"/>
      <c r="AD293" s="68"/>
      <c r="AE293" s="70"/>
    </row>
    <row r="294" spans="1:31" ht="12" customHeight="1" x14ac:dyDescent="0.25">
      <c r="A294" s="43" t="e">
        <f>IF($AF$13=Спр!$A$87,Ярлык!B294,IF(VLOOKUP($AF$4,Заявка!$D$17:$AH$29,Заявка!$AB$16,FALSE)&lt;Ярлык!C294,"",Ярлык!$AF$4))</f>
        <v>#N/A</v>
      </c>
      <c r="B294" s="34" t="e">
        <f>VLOOKUP(C294,Заявка!$A$17:$AH$29,Заявка!$D$16+Заявка!$A$16,TRUE)</f>
        <v>#N/A</v>
      </c>
      <c r="C294" s="36">
        <f t="shared" si="18"/>
        <v>19</v>
      </c>
      <c r="D294" s="67"/>
      <c r="E294" s="108" t="s">
        <v>82</v>
      </c>
      <c r="F294" s="108"/>
      <c r="G294" s="108"/>
      <c r="H294" s="108"/>
      <c r="I294" s="108"/>
      <c r="J294" s="111" t="e">
        <f>VLOOKUP($A293,Заявка!$D$17:$AH$29,Заявка!$O$16,FALSE)</f>
        <v>#N/A</v>
      </c>
      <c r="K294" s="111"/>
      <c r="L294" s="111"/>
      <c r="M294" s="111"/>
      <c r="N294" s="111"/>
      <c r="O294" s="111"/>
      <c r="P294" s="111"/>
      <c r="Q294" s="111"/>
      <c r="R294" s="111"/>
      <c r="S294" s="111"/>
      <c r="T294" s="111"/>
      <c r="U294" s="111"/>
      <c r="V294" s="68"/>
      <c r="W294" s="69"/>
      <c r="X294" s="114" t="s">
        <v>77</v>
      </c>
      <c r="Y294" s="114"/>
      <c r="Z294" s="114"/>
      <c r="AA294" s="114"/>
      <c r="AB294" s="114"/>
      <c r="AC294" s="114"/>
      <c r="AD294" s="114"/>
      <c r="AE294" s="70"/>
    </row>
    <row r="295" spans="1:31" ht="3" customHeight="1" x14ac:dyDescent="0.25">
      <c r="A295" s="43" t="e">
        <f>IF($AF$13=Спр!$A$87,Ярлык!B295,IF(VLOOKUP($AF$4,Заявка!$D$17:$AH$29,Заявка!$AB$16,FALSE)&lt;Ярлык!C295,"",Ярлык!$AF$4))</f>
        <v>#N/A</v>
      </c>
      <c r="B295" s="34" t="e">
        <f>VLOOKUP(C295,Заявка!$A$17:$AH$29,Заявка!$D$16+Заявка!$A$16,TRUE)</f>
        <v>#N/A</v>
      </c>
      <c r="C295" s="36">
        <f t="shared" si="18"/>
        <v>19</v>
      </c>
      <c r="D295" s="67"/>
      <c r="E295" s="109"/>
      <c r="F295" s="109"/>
      <c r="G295" s="109"/>
      <c r="H295" s="109"/>
      <c r="I295" s="109"/>
      <c r="J295" s="112"/>
      <c r="K295" s="112"/>
      <c r="L295" s="112"/>
      <c r="M295" s="112"/>
      <c r="N295" s="112"/>
      <c r="O295" s="112"/>
      <c r="P295" s="112"/>
      <c r="Q295" s="112"/>
      <c r="R295" s="112"/>
      <c r="S295" s="112"/>
      <c r="T295" s="112"/>
      <c r="U295" s="112"/>
      <c r="V295" s="68"/>
      <c r="W295" s="69"/>
      <c r="X295" s="68"/>
      <c r="Y295" s="68"/>
      <c r="Z295" s="68"/>
      <c r="AA295" s="68"/>
      <c r="AB295" s="68"/>
      <c r="AC295" s="68"/>
      <c r="AD295" s="68"/>
      <c r="AE295" s="70"/>
    </row>
    <row r="296" spans="1:31" ht="15" customHeight="1" x14ac:dyDescent="0.25">
      <c r="A296" s="43" t="e">
        <f>IF($AF$13=Спр!$A$87,Ярлык!B296,IF(VLOOKUP($AF$4,Заявка!$D$17:$AH$29,Заявка!$AB$16,FALSE)&lt;Ярлык!C296,"",Ярлык!$AF$4))</f>
        <v>#N/A</v>
      </c>
      <c r="B296" s="34" t="e">
        <f>VLOOKUP(C296,Заявка!$A$17:$AH$29,Заявка!$D$16+Заявка!$A$16,TRUE)</f>
        <v>#N/A</v>
      </c>
      <c r="C296" s="36">
        <f t="shared" si="18"/>
        <v>19</v>
      </c>
      <c r="D296" s="67"/>
      <c r="E296" s="110"/>
      <c r="F296" s="110"/>
      <c r="G296" s="110"/>
      <c r="H296" s="110"/>
      <c r="I296" s="110"/>
      <c r="J296" s="113"/>
      <c r="K296" s="113"/>
      <c r="L296" s="113"/>
      <c r="M296" s="113"/>
      <c r="N296" s="113"/>
      <c r="O296" s="113"/>
      <c r="P296" s="113"/>
      <c r="Q296" s="113"/>
      <c r="R296" s="113"/>
      <c r="S296" s="113"/>
      <c r="T296" s="113"/>
      <c r="U296" s="113"/>
      <c r="V296" s="68"/>
      <c r="W296" s="69"/>
      <c r="X296" s="115" t="str">
        <f>Заявка!$L$10</f>
        <v>ООО "Довольный клиент"</v>
      </c>
      <c r="Y296" s="116"/>
      <c r="Z296" s="116"/>
      <c r="AA296" s="116"/>
      <c r="AB296" s="116"/>
      <c r="AC296" s="116"/>
      <c r="AD296" s="117"/>
      <c r="AE296" s="70"/>
    </row>
    <row r="297" spans="1:31" ht="12.75" customHeight="1" x14ac:dyDescent="0.25">
      <c r="A297" s="43" t="e">
        <f>IF($AF$13=Спр!$A$87,Ярлык!B297,IF(VLOOKUP($AF$4,Заявка!$D$17:$AH$29,Заявка!$AB$16,FALSE)&lt;Ярлык!C297,"",Ярлык!$AF$4))</f>
        <v>#N/A</v>
      </c>
      <c r="B297" s="34" t="e">
        <f>VLOOKUP(C297,Заявка!$A$17:$AH$29,Заявка!$D$16+Заявка!$A$16,TRUE)</f>
        <v>#N/A</v>
      </c>
      <c r="C297" s="36">
        <f t="shared" si="18"/>
        <v>19</v>
      </c>
      <c r="D297" s="67"/>
      <c r="E297" s="118" t="s">
        <v>78</v>
      </c>
      <c r="F297" s="119"/>
      <c r="G297" s="119"/>
      <c r="H297" s="119"/>
      <c r="I297" s="120"/>
      <c r="J297" s="124" t="e">
        <f>VLOOKUP($A297,Заявка!$D$17:$AH$29,Заявка!$E$16,FALSE)</f>
        <v>#N/A</v>
      </c>
      <c r="K297" s="124"/>
      <c r="L297" s="124"/>
      <c r="M297" s="124"/>
      <c r="N297" s="124"/>
      <c r="O297" s="126" t="e">
        <f>VLOOKUP($A297,Заявка!$D$17:$AH$29,Заявка!$J$16,FALSE)</f>
        <v>#N/A</v>
      </c>
      <c r="P297" s="127"/>
      <c r="Q297" s="127"/>
      <c r="R297" s="127"/>
      <c r="S297" s="127"/>
      <c r="T297" s="127"/>
      <c r="U297" s="128"/>
      <c r="V297" s="68"/>
      <c r="W297" s="69"/>
      <c r="X297" s="132" t="str">
        <f>Заявка!$L$9</f>
        <v>Москва</v>
      </c>
      <c r="Y297" s="133"/>
      <c r="Z297" s="133"/>
      <c r="AA297" s="133"/>
      <c r="AB297" s="133"/>
      <c r="AC297" s="133"/>
      <c r="AD297" s="134"/>
      <c r="AE297" s="70"/>
    </row>
    <row r="298" spans="1:31" ht="7.5" customHeight="1" x14ac:dyDescent="0.25">
      <c r="A298" s="43" t="e">
        <f>IF($AF$13=Спр!$A$87,Ярлык!B298,IF(VLOOKUP($AF$4,Заявка!$D$17:$AH$29,Заявка!$AB$16,FALSE)&lt;Ярлык!C298,"",Ярлык!$AF$4))</f>
        <v>#N/A</v>
      </c>
      <c r="B298" s="34" t="e">
        <f>VLOOKUP(C298,Заявка!$A$17:$AH$29,Заявка!$D$16+Заявка!$A$16,TRUE)</f>
        <v>#N/A</v>
      </c>
      <c r="C298" s="36">
        <f t="shared" si="18"/>
        <v>19</v>
      </c>
      <c r="D298" s="67"/>
      <c r="E298" s="121"/>
      <c r="F298" s="122"/>
      <c r="G298" s="122"/>
      <c r="H298" s="122"/>
      <c r="I298" s="123"/>
      <c r="J298" s="125"/>
      <c r="K298" s="125"/>
      <c r="L298" s="125"/>
      <c r="M298" s="125"/>
      <c r="N298" s="125"/>
      <c r="O298" s="129"/>
      <c r="P298" s="130"/>
      <c r="Q298" s="130"/>
      <c r="R298" s="130"/>
      <c r="S298" s="130"/>
      <c r="T298" s="130"/>
      <c r="U298" s="131"/>
      <c r="V298" s="68"/>
      <c r="W298" s="69"/>
      <c r="X298" s="135"/>
      <c r="Y298" s="136"/>
      <c r="Z298" s="136"/>
      <c r="AA298" s="136"/>
      <c r="AB298" s="136"/>
      <c r="AC298" s="136"/>
      <c r="AD298" s="137"/>
      <c r="AE298" s="70"/>
    </row>
    <row r="299" spans="1:31" ht="13.5" customHeight="1" x14ac:dyDescent="0.25">
      <c r="A299" s="43" t="e">
        <f>IF($AF$13=Спр!$A$87,Ярлык!B299,IF(VLOOKUP($AF$4,Заявка!$D$17:$AH$29,Заявка!$AB$16,FALSE)&lt;Ярлык!C299,"",Ярлык!$AF$4))</f>
        <v>#N/A</v>
      </c>
      <c r="B299" s="34" t="e">
        <f>VLOOKUP(C299,Заявка!$A$17:$AH$29,Заявка!$D$16+Заявка!$A$16,TRUE)</f>
        <v>#N/A</v>
      </c>
      <c r="C299" s="36">
        <f t="shared" si="18"/>
        <v>19</v>
      </c>
      <c r="D299" s="67"/>
      <c r="E299" s="96" t="s">
        <v>79</v>
      </c>
      <c r="F299" s="96"/>
      <c r="G299" s="96"/>
      <c r="H299" s="96"/>
      <c r="I299" s="96"/>
      <c r="J299" s="97" t="e">
        <f>VLOOKUP($A299,Заявка!$D$17:$AH$29,Заявка!$T$16,FALSE)</f>
        <v>#N/A</v>
      </c>
      <c r="K299" s="97"/>
      <c r="L299" s="97"/>
      <c r="M299" s="97"/>
      <c r="N299" s="97"/>
      <c r="O299" s="97"/>
      <c r="P299" s="97"/>
      <c r="Q299" s="97"/>
      <c r="R299" s="97"/>
      <c r="S299" s="97"/>
      <c r="T299" s="97"/>
      <c r="U299" s="97"/>
      <c r="V299" s="68"/>
      <c r="W299" s="69"/>
      <c r="X299" s="135"/>
      <c r="Y299" s="136"/>
      <c r="Z299" s="136"/>
      <c r="AA299" s="136"/>
      <c r="AB299" s="136"/>
      <c r="AC299" s="136"/>
      <c r="AD299" s="137"/>
      <c r="AE299" s="70"/>
    </row>
    <row r="300" spans="1:31" ht="3" customHeight="1" x14ac:dyDescent="0.25">
      <c r="A300" s="43" t="e">
        <f>IF($AF$13=Спр!$A$87,Ярлык!B300,IF(VLOOKUP($AF$4,Заявка!$D$17:$AH$29,Заявка!$AB$16,FALSE)&lt;Ярлык!C300,"",Ярлык!$AF$4))</f>
        <v>#N/A</v>
      </c>
      <c r="B300" s="34" t="e">
        <f>VLOOKUP(C300,Заявка!$A$17:$AH$29,Заявка!$D$16+Заявка!$A$16,TRUE)</f>
        <v>#N/A</v>
      </c>
      <c r="C300" s="36">
        <f t="shared" si="18"/>
        <v>19</v>
      </c>
      <c r="D300" s="67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  <c r="T300" s="68"/>
      <c r="U300" s="68"/>
      <c r="V300" s="68"/>
      <c r="W300" s="69"/>
      <c r="X300" s="135" t="str">
        <f>Заявка!$L$11</f>
        <v>89991112223 Удальцов Вячеслав</v>
      </c>
      <c r="Y300" s="136"/>
      <c r="Z300" s="136"/>
      <c r="AA300" s="136"/>
      <c r="AB300" s="136"/>
      <c r="AC300" s="136"/>
      <c r="AD300" s="137"/>
      <c r="AE300" s="70"/>
    </row>
    <row r="301" spans="1:31" ht="15" customHeight="1" x14ac:dyDescent="0.25">
      <c r="A301" s="43" t="e">
        <f>IF($AF$13=Спр!$A$87,Ярлык!B301,IF(VLOOKUP($AF$4,Заявка!$D$17:$AH$29,Заявка!$AB$16,FALSE)&lt;Ярлык!C301,"",Ярлык!$AF$4))</f>
        <v>#N/A</v>
      </c>
      <c r="B301" s="34" t="e">
        <f>VLOOKUP(C301,Заявка!$A$17:$AH$29,Заявка!$D$16+Заявка!$A$16,TRUE)</f>
        <v>#N/A</v>
      </c>
      <c r="C301" s="36">
        <f t="shared" si="18"/>
        <v>19</v>
      </c>
      <c r="D301" s="67"/>
      <c r="E301" s="141" t="s">
        <v>80</v>
      </c>
      <c r="F301" s="141"/>
      <c r="G301" s="141"/>
      <c r="H301" s="141"/>
      <c r="I301" s="143">
        <f ca="1">TODAY()</f>
        <v>46093</v>
      </c>
      <c r="J301" s="144"/>
      <c r="K301" s="144"/>
      <c r="L301" s="144"/>
      <c r="M301" s="68"/>
      <c r="N301" s="141" t="s">
        <v>81</v>
      </c>
      <c r="O301" s="141"/>
      <c r="P301" s="141"/>
      <c r="Q301" s="141"/>
      <c r="R301" s="146"/>
      <c r="S301" s="147"/>
      <c r="T301" s="147"/>
      <c r="U301" s="147"/>
      <c r="V301" s="68"/>
      <c r="W301" s="69"/>
      <c r="X301" s="138"/>
      <c r="Y301" s="139"/>
      <c r="Z301" s="139"/>
      <c r="AA301" s="139"/>
      <c r="AB301" s="139"/>
      <c r="AC301" s="139"/>
      <c r="AD301" s="140"/>
      <c r="AE301" s="70"/>
    </row>
    <row r="302" spans="1:31" ht="6" customHeight="1" x14ac:dyDescent="0.25">
      <c r="A302" s="43" t="e">
        <f>IF($AF$13=Спр!$A$87,Ярлык!B302,IF(VLOOKUP($AF$4,Заявка!$D$17:$AH$29,Заявка!$AB$16,FALSE)&lt;Ярлык!C302,"",Ярлык!$AF$4))</f>
        <v>#N/A</v>
      </c>
      <c r="B302" s="34" t="e">
        <f>VLOOKUP(C302,Заявка!$A$17:$AH$29,Заявка!$D$16+Заявка!$A$16,TRUE)</f>
        <v>#N/A</v>
      </c>
      <c r="C302" s="36">
        <f t="shared" si="18"/>
        <v>19</v>
      </c>
      <c r="D302" s="67"/>
      <c r="E302" s="142"/>
      <c r="F302" s="142"/>
      <c r="G302" s="142"/>
      <c r="H302" s="142"/>
      <c r="I302" s="145"/>
      <c r="J302" s="145"/>
      <c r="K302" s="145"/>
      <c r="L302" s="145"/>
      <c r="M302" s="68"/>
      <c r="N302" s="142"/>
      <c r="O302" s="142"/>
      <c r="P302" s="142"/>
      <c r="Q302" s="142"/>
      <c r="R302" s="148"/>
      <c r="S302" s="148"/>
      <c r="T302" s="148"/>
      <c r="U302" s="148"/>
      <c r="V302" s="68"/>
      <c r="W302" s="69"/>
      <c r="X302" s="68"/>
      <c r="Y302" s="68"/>
      <c r="Z302" s="68"/>
      <c r="AA302" s="68"/>
      <c r="AB302" s="68"/>
      <c r="AC302" s="68"/>
      <c r="AD302" s="68"/>
      <c r="AE302" s="70"/>
    </row>
    <row r="303" spans="1:31" ht="6" customHeight="1" x14ac:dyDescent="0.25">
      <c r="A303" s="43" t="e">
        <f>IF($AF$13=Спр!$A$87,Ярлык!B303,IF(VLOOKUP($AF$4,Заявка!$D$17:$AH$29,Заявка!$AB$16,FALSE)&lt;Ярлык!C303,"",Ярлык!$AF$4))</f>
        <v>#N/A</v>
      </c>
      <c r="B303" s="34" t="e">
        <f>VLOOKUP(C303,Заявка!$A$17:$AH$29,Заявка!$D$16+Заявка!$A$16,TRUE)</f>
        <v>#N/A</v>
      </c>
      <c r="C303" s="37">
        <f t="shared" si="18"/>
        <v>19</v>
      </c>
      <c r="D303" s="76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  <c r="Q303" s="77"/>
      <c r="R303" s="77"/>
      <c r="S303" s="77"/>
      <c r="T303" s="77"/>
      <c r="U303" s="77"/>
      <c r="V303" s="77"/>
      <c r="W303" s="78"/>
      <c r="X303" s="77"/>
      <c r="Y303" s="77"/>
      <c r="Z303" s="77"/>
      <c r="AA303" s="77"/>
      <c r="AB303" s="77"/>
      <c r="AC303" s="77"/>
      <c r="AD303" s="77"/>
      <c r="AE303" s="79"/>
    </row>
    <row r="304" spans="1:31" ht="10.5" customHeight="1" thickBot="1" x14ac:dyDescent="0.3">
      <c r="A304" s="43" t="e">
        <f>IF($AF$13=Спр!$A$87,Ярлык!B304,IF(VLOOKUP($AF$4,Заявка!$D$17:$AH$29,Заявка!$AB$16,FALSE)&lt;Ярлык!C304,"",Ярлык!$AF$4))</f>
        <v>#N/A</v>
      </c>
      <c r="B304" s="34" t="e">
        <f>VLOOKUP(C304,Заявка!$A$17:$AH$29,Заявка!$D$16+Заявка!$A$16,TRUE)</f>
        <v>#N/A</v>
      </c>
      <c r="C304" s="37">
        <f>C303</f>
        <v>19</v>
      </c>
      <c r="D304" s="80"/>
      <c r="E304" s="80"/>
      <c r="F304" s="80"/>
      <c r="G304" s="80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  <c r="AE304" s="80"/>
    </row>
    <row r="305" spans="1:31" ht="10.5" customHeight="1" x14ac:dyDescent="0.25">
      <c r="A305" s="43" t="e">
        <f>IF($AF$13=Спр!$A$87,Ярлык!B305,IF(VLOOKUP($AF$4,Заявка!$D$17:$AH$29,Заявка!$AB$16,FALSE)&lt;Ярлык!C305,"",Ярлык!$AF$4))</f>
        <v>#N/A</v>
      </c>
      <c r="B305" s="34" t="e">
        <f>VLOOKUP(C305,Заявка!$A$17:$AH$29,Заявка!$D$16+Заявка!$A$16,TRUE)</f>
        <v>#N/A</v>
      </c>
      <c r="C305" s="35">
        <f>C304+1</f>
        <v>20</v>
      </c>
    </row>
    <row r="306" spans="1:31" ht="3.75" customHeight="1" x14ac:dyDescent="0.25">
      <c r="A306" s="43" t="e">
        <f>IF($AF$13=Спр!$A$87,Ярлык!B306,IF(VLOOKUP($AF$4,Заявка!$D$17:$AH$29,Заявка!$AB$16,FALSE)&lt;Ярлык!C306,"",Ярлык!$AF$4))</f>
        <v>#N/A</v>
      </c>
      <c r="B306" s="34" t="e">
        <f>VLOOKUP(C306,Заявка!$A$17:$AH$29,Заявка!$D$16+Заявка!$A$16,TRUE)</f>
        <v>#N/A</v>
      </c>
      <c r="C306" s="36">
        <f>C305</f>
        <v>20</v>
      </c>
      <c r="D306" s="63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5"/>
      <c r="X306" s="64"/>
      <c r="Y306" s="64"/>
      <c r="Z306" s="64"/>
      <c r="AA306" s="64"/>
      <c r="AB306" s="64"/>
      <c r="AC306" s="64"/>
      <c r="AD306" s="64"/>
      <c r="AE306" s="66"/>
    </row>
    <row r="307" spans="1:31" ht="18.75" customHeight="1" x14ac:dyDescent="0.25">
      <c r="A307" s="43" t="e">
        <f>IF($AF$13=Спр!$A$87,Ярлык!B307,IF(VLOOKUP($AF$4,Заявка!$D$17:$AH$29,Заявка!$AB$16,FALSE)&lt;Ярлык!C307,"",Ярлык!$AF$4))</f>
        <v>#N/A</v>
      </c>
      <c r="B307" s="34" t="e">
        <f>VLOOKUP(C307,Заявка!$A$17:$AH$29,Заявка!$D$16+Заявка!$A$16,TRUE)</f>
        <v>#N/A</v>
      </c>
      <c r="C307" s="36">
        <f t="shared" ref="C307:C319" si="19">C306</f>
        <v>20</v>
      </c>
      <c r="D307" s="67"/>
      <c r="E307" s="98" t="s">
        <v>83</v>
      </c>
      <c r="F307" s="98"/>
      <c r="G307" s="98"/>
      <c r="H307" s="98"/>
      <c r="I307" s="98"/>
      <c r="J307" s="99" t="e">
        <f>VLOOKUP($A306,Заявка!$D$17:$AH$29,Заявка!$H$16,FALSE)</f>
        <v>#N/A</v>
      </c>
      <c r="K307" s="100"/>
      <c r="L307" s="100"/>
      <c r="M307" s="100"/>
      <c r="N307" s="100"/>
      <c r="O307" s="100"/>
      <c r="P307" s="100"/>
      <c r="Q307" s="100"/>
      <c r="R307" s="100"/>
      <c r="S307" s="101"/>
      <c r="T307" s="68"/>
      <c r="U307" s="68"/>
      <c r="V307" s="68"/>
      <c r="W307" s="69"/>
      <c r="X307" s="102" t="s">
        <v>76</v>
      </c>
      <c r="Y307" s="103"/>
      <c r="Z307" s="103"/>
      <c r="AA307" s="104"/>
      <c r="AB307" s="105" t="s">
        <v>61</v>
      </c>
      <c r="AC307" s="106"/>
      <c r="AD307" s="107"/>
      <c r="AE307" s="70"/>
    </row>
    <row r="308" spans="1:31" ht="3" customHeight="1" x14ac:dyDescent="0.25">
      <c r="A308" s="43" t="e">
        <f>IF($AF$13=Спр!$A$87,Ярлык!B308,IF(VLOOKUP($AF$4,Заявка!$D$17:$AH$29,Заявка!$AB$16,FALSE)&lt;Ярлык!C308,"",Ярлык!$AF$4))</f>
        <v>#N/A</v>
      </c>
      <c r="B308" s="34" t="e">
        <f>VLOOKUP(C308,Заявка!$A$17:$AH$29,Заявка!$D$16+Заявка!$A$16,TRUE)</f>
        <v>#N/A</v>
      </c>
      <c r="C308" s="36">
        <f t="shared" si="19"/>
        <v>20</v>
      </c>
      <c r="D308" s="67"/>
      <c r="E308" s="71"/>
      <c r="F308" s="71"/>
      <c r="G308" s="71"/>
      <c r="H308" s="71"/>
      <c r="I308" s="71"/>
      <c r="J308" s="72"/>
      <c r="K308" s="72"/>
      <c r="L308" s="72"/>
      <c r="M308" s="72"/>
      <c r="N308" s="72"/>
      <c r="O308" s="72"/>
      <c r="P308" s="72"/>
      <c r="Q308" s="68"/>
      <c r="R308" s="73"/>
      <c r="S308" s="73"/>
      <c r="T308" s="73"/>
      <c r="U308" s="73"/>
      <c r="V308" s="74"/>
      <c r="W308" s="75"/>
      <c r="X308" s="74"/>
      <c r="Y308" s="74"/>
      <c r="Z308" s="74"/>
      <c r="AA308" s="74"/>
      <c r="AB308" s="74"/>
      <c r="AC308" s="74"/>
      <c r="AD308" s="74"/>
      <c r="AE308" s="70"/>
    </row>
    <row r="309" spans="1:31" ht="1.5" customHeight="1" x14ac:dyDescent="0.25">
      <c r="A309" s="43" t="e">
        <f>IF($AF$13=Спр!$A$87,Ярлык!B309,IF(VLOOKUP($AF$4,Заявка!$D$17:$AH$29,Заявка!$AB$16,FALSE)&lt;Ярлык!C309,"",Ярлык!$AF$4))</f>
        <v>#N/A</v>
      </c>
      <c r="B309" s="34" t="e">
        <f>VLOOKUP(C309,Заявка!$A$17:$AH$29,Заявка!$D$16+Заявка!$A$16,TRUE)</f>
        <v>#N/A</v>
      </c>
      <c r="C309" s="36">
        <f t="shared" si="19"/>
        <v>20</v>
      </c>
      <c r="D309" s="67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  <c r="T309" s="68"/>
      <c r="U309" s="68"/>
      <c r="V309" s="68"/>
      <c r="W309" s="69"/>
      <c r="X309" s="68"/>
      <c r="Y309" s="68"/>
      <c r="Z309" s="68"/>
      <c r="AA309" s="68"/>
      <c r="AB309" s="68"/>
      <c r="AC309" s="68"/>
      <c r="AD309" s="68"/>
      <c r="AE309" s="70"/>
    </row>
    <row r="310" spans="1:31" ht="12" customHeight="1" x14ac:dyDescent="0.25">
      <c r="A310" s="43" t="e">
        <f>IF($AF$13=Спр!$A$87,Ярлык!B310,IF(VLOOKUP($AF$4,Заявка!$D$17:$AH$29,Заявка!$AB$16,FALSE)&lt;Ярлык!C310,"",Ярлык!$AF$4))</f>
        <v>#N/A</v>
      </c>
      <c r="B310" s="34" t="e">
        <f>VLOOKUP(C310,Заявка!$A$17:$AH$29,Заявка!$D$16+Заявка!$A$16,TRUE)</f>
        <v>#N/A</v>
      </c>
      <c r="C310" s="36">
        <f t="shared" si="19"/>
        <v>20</v>
      </c>
      <c r="D310" s="67"/>
      <c r="E310" s="108" t="s">
        <v>82</v>
      </c>
      <c r="F310" s="108"/>
      <c r="G310" s="108"/>
      <c r="H310" s="108"/>
      <c r="I310" s="108"/>
      <c r="J310" s="111" t="e">
        <f>VLOOKUP($A309,Заявка!$D$17:$AH$29,Заявка!$O$16,FALSE)</f>
        <v>#N/A</v>
      </c>
      <c r="K310" s="111"/>
      <c r="L310" s="111"/>
      <c r="M310" s="111"/>
      <c r="N310" s="111"/>
      <c r="O310" s="111"/>
      <c r="P310" s="111"/>
      <c r="Q310" s="111"/>
      <c r="R310" s="111"/>
      <c r="S310" s="111"/>
      <c r="T310" s="111"/>
      <c r="U310" s="111"/>
      <c r="V310" s="68"/>
      <c r="W310" s="69"/>
      <c r="X310" s="114" t="s">
        <v>77</v>
      </c>
      <c r="Y310" s="114"/>
      <c r="Z310" s="114"/>
      <c r="AA310" s="114"/>
      <c r="AB310" s="114"/>
      <c r="AC310" s="114"/>
      <c r="AD310" s="114"/>
      <c r="AE310" s="70"/>
    </row>
    <row r="311" spans="1:31" ht="3" customHeight="1" x14ac:dyDescent="0.25">
      <c r="A311" s="43" t="e">
        <f>IF($AF$13=Спр!$A$87,Ярлык!B311,IF(VLOOKUP($AF$4,Заявка!$D$17:$AH$29,Заявка!$AB$16,FALSE)&lt;Ярлык!C311,"",Ярлык!$AF$4))</f>
        <v>#N/A</v>
      </c>
      <c r="B311" s="34" t="e">
        <f>VLOOKUP(C311,Заявка!$A$17:$AH$29,Заявка!$D$16+Заявка!$A$16,TRUE)</f>
        <v>#N/A</v>
      </c>
      <c r="C311" s="36">
        <f t="shared" si="19"/>
        <v>20</v>
      </c>
      <c r="D311" s="67"/>
      <c r="E311" s="109"/>
      <c r="F311" s="109"/>
      <c r="G311" s="109"/>
      <c r="H311" s="109"/>
      <c r="I311" s="109"/>
      <c r="J311" s="112"/>
      <c r="K311" s="112"/>
      <c r="L311" s="112"/>
      <c r="M311" s="112"/>
      <c r="N311" s="112"/>
      <c r="O311" s="112"/>
      <c r="P311" s="112"/>
      <c r="Q311" s="112"/>
      <c r="R311" s="112"/>
      <c r="S311" s="112"/>
      <c r="T311" s="112"/>
      <c r="U311" s="112"/>
      <c r="V311" s="68"/>
      <c r="W311" s="69"/>
      <c r="X311" s="68"/>
      <c r="Y311" s="68"/>
      <c r="Z311" s="68"/>
      <c r="AA311" s="68"/>
      <c r="AB311" s="68"/>
      <c r="AC311" s="68"/>
      <c r="AD311" s="68"/>
      <c r="AE311" s="70"/>
    </row>
    <row r="312" spans="1:31" ht="15" customHeight="1" x14ac:dyDescent="0.25">
      <c r="A312" s="43" t="e">
        <f>IF($AF$13=Спр!$A$87,Ярлык!B312,IF(VLOOKUP($AF$4,Заявка!$D$17:$AH$29,Заявка!$AB$16,FALSE)&lt;Ярлык!C312,"",Ярлык!$AF$4))</f>
        <v>#N/A</v>
      </c>
      <c r="B312" s="34" t="e">
        <f>VLOOKUP(C312,Заявка!$A$17:$AH$29,Заявка!$D$16+Заявка!$A$16,TRUE)</f>
        <v>#N/A</v>
      </c>
      <c r="C312" s="36">
        <f t="shared" si="19"/>
        <v>20</v>
      </c>
      <c r="D312" s="67"/>
      <c r="E312" s="110"/>
      <c r="F312" s="110"/>
      <c r="G312" s="110"/>
      <c r="H312" s="110"/>
      <c r="I312" s="110"/>
      <c r="J312" s="113"/>
      <c r="K312" s="113"/>
      <c r="L312" s="113"/>
      <c r="M312" s="113"/>
      <c r="N312" s="113"/>
      <c r="O312" s="113"/>
      <c r="P312" s="113"/>
      <c r="Q312" s="113"/>
      <c r="R312" s="113"/>
      <c r="S312" s="113"/>
      <c r="T312" s="113"/>
      <c r="U312" s="113"/>
      <c r="V312" s="68"/>
      <c r="W312" s="69"/>
      <c r="X312" s="115" t="str">
        <f>Заявка!$L$10</f>
        <v>ООО "Довольный клиент"</v>
      </c>
      <c r="Y312" s="116"/>
      <c r="Z312" s="116"/>
      <c r="AA312" s="116"/>
      <c r="AB312" s="116"/>
      <c r="AC312" s="116"/>
      <c r="AD312" s="117"/>
      <c r="AE312" s="70"/>
    </row>
    <row r="313" spans="1:31" ht="12.75" customHeight="1" x14ac:dyDescent="0.25">
      <c r="A313" s="43" t="e">
        <f>IF($AF$13=Спр!$A$87,Ярлык!B313,IF(VLOOKUP($AF$4,Заявка!$D$17:$AH$29,Заявка!$AB$16,FALSE)&lt;Ярлык!C313,"",Ярлык!$AF$4))</f>
        <v>#N/A</v>
      </c>
      <c r="B313" s="34" t="e">
        <f>VLOOKUP(C313,Заявка!$A$17:$AH$29,Заявка!$D$16+Заявка!$A$16,TRUE)</f>
        <v>#N/A</v>
      </c>
      <c r="C313" s="36">
        <f t="shared" si="19"/>
        <v>20</v>
      </c>
      <c r="D313" s="67"/>
      <c r="E313" s="118" t="s">
        <v>78</v>
      </c>
      <c r="F313" s="119"/>
      <c r="G313" s="119"/>
      <c r="H313" s="119"/>
      <c r="I313" s="120"/>
      <c r="J313" s="124" t="e">
        <f>VLOOKUP($A313,Заявка!$D$17:$AH$29,Заявка!$E$16,FALSE)</f>
        <v>#N/A</v>
      </c>
      <c r="K313" s="124"/>
      <c r="L313" s="124"/>
      <c r="M313" s="124"/>
      <c r="N313" s="124"/>
      <c r="O313" s="126" t="e">
        <f>VLOOKUP($A313,Заявка!$D$17:$AH$29,Заявка!$J$16,FALSE)</f>
        <v>#N/A</v>
      </c>
      <c r="P313" s="127"/>
      <c r="Q313" s="127"/>
      <c r="R313" s="127"/>
      <c r="S313" s="127"/>
      <c r="T313" s="127"/>
      <c r="U313" s="128"/>
      <c r="V313" s="68"/>
      <c r="W313" s="69"/>
      <c r="X313" s="132" t="str">
        <f>Заявка!$L$9</f>
        <v>Москва</v>
      </c>
      <c r="Y313" s="133"/>
      <c r="Z313" s="133"/>
      <c r="AA313" s="133"/>
      <c r="AB313" s="133"/>
      <c r="AC313" s="133"/>
      <c r="AD313" s="134"/>
      <c r="AE313" s="70"/>
    </row>
    <row r="314" spans="1:31" ht="7.5" customHeight="1" x14ac:dyDescent="0.25">
      <c r="A314" s="43" t="e">
        <f>IF($AF$13=Спр!$A$87,Ярлык!B314,IF(VLOOKUP($AF$4,Заявка!$D$17:$AH$29,Заявка!$AB$16,FALSE)&lt;Ярлык!C314,"",Ярлык!$AF$4))</f>
        <v>#N/A</v>
      </c>
      <c r="B314" s="34" t="e">
        <f>VLOOKUP(C314,Заявка!$A$17:$AH$29,Заявка!$D$16+Заявка!$A$16,TRUE)</f>
        <v>#N/A</v>
      </c>
      <c r="C314" s="36">
        <f t="shared" si="19"/>
        <v>20</v>
      </c>
      <c r="D314" s="67"/>
      <c r="E314" s="121"/>
      <c r="F314" s="122"/>
      <c r="G314" s="122"/>
      <c r="H314" s="122"/>
      <c r="I314" s="123"/>
      <c r="J314" s="125"/>
      <c r="K314" s="125"/>
      <c r="L314" s="125"/>
      <c r="M314" s="125"/>
      <c r="N314" s="125"/>
      <c r="O314" s="129"/>
      <c r="P314" s="130"/>
      <c r="Q314" s="130"/>
      <c r="R314" s="130"/>
      <c r="S314" s="130"/>
      <c r="T314" s="130"/>
      <c r="U314" s="131"/>
      <c r="V314" s="68"/>
      <c r="W314" s="69"/>
      <c r="X314" s="135"/>
      <c r="Y314" s="136"/>
      <c r="Z314" s="136"/>
      <c r="AA314" s="136"/>
      <c r="AB314" s="136"/>
      <c r="AC314" s="136"/>
      <c r="AD314" s="137"/>
      <c r="AE314" s="70"/>
    </row>
    <row r="315" spans="1:31" ht="13.5" customHeight="1" x14ac:dyDescent="0.25">
      <c r="A315" s="43" t="e">
        <f>IF($AF$13=Спр!$A$87,Ярлык!B315,IF(VLOOKUP($AF$4,Заявка!$D$17:$AH$29,Заявка!$AB$16,FALSE)&lt;Ярлык!C315,"",Ярлык!$AF$4))</f>
        <v>#N/A</v>
      </c>
      <c r="B315" s="34" t="e">
        <f>VLOOKUP(C315,Заявка!$A$17:$AH$29,Заявка!$D$16+Заявка!$A$16,TRUE)</f>
        <v>#N/A</v>
      </c>
      <c r="C315" s="36">
        <f t="shared" si="19"/>
        <v>20</v>
      </c>
      <c r="D315" s="67"/>
      <c r="E315" s="96" t="s">
        <v>79</v>
      </c>
      <c r="F315" s="96"/>
      <c r="G315" s="96"/>
      <c r="H315" s="96"/>
      <c r="I315" s="96"/>
      <c r="J315" s="97" t="e">
        <f>VLOOKUP($A315,Заявка!$D$17:$AH$29,Заявка!$T$16,FALSE)</f>
        <v>#N/A</v>
      </c>
      <c r="K315" s="97"/>
      <c r="L315" s="97"/>
      <c r="M315" s="97"/>
      <c r="N315" s="97"/>
      <c r="O315" s="97"/>
      <c r="P315" s="97"/>
      <c r="Q315" s="97"/>
      <c r="R315" s="97"/>
      <c r="S315" s="97"/>
      <c r="T315" s="97"/>
      <c r="U315" s="97"/>
      <c r="V315" s="68"/>
      <c r="W315" s="69"/>
      <c r="X315" s="135"/>
      <c r="Y315" s="136"/>
      <c r="Z315" s="136"/>
      <c r="AA315" s="136"/>
      <c r="AB315" s="136"/>
      <c r="AC315" s="136"/>
      <c r="AD315" s="137"/>
      <c r="AE315" s="70"/>
    </row>
    <row r="316" spans="1:31" ht="3" customHeight="1" x14ac:dyDescent="0.25">
      <c r="A316" s="43" t="e">
        <f>IF($AF$13=Спр!$A$87,Ярлык!B316,IF(VLOOKUP($AF$4,Заявка!$D$17:$AH$29,Заявка!$AB$16,FALSE)&lt;Ярлык!C316,"",Ярлык!$AF$4))</f>
        <v>#N/A</v>
      </c>
      <c r="B316" s="34" t="e">
        <f>VLOOKUP(C316,Заявка!$A$17:$AH$29,Заявка!$D$16+Заявка!$A$16,TRUE)</f>
        <v>#N/A</v>
      </c>
      <c r="C316" s="36">
        <f t="shared" si="19"/>
        <v>20</v>
      </c>
      <c r="D316" s="67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  <c r="T316" s="68"/>
      <c r="U316" s="68"/>
      <c r="V316" s="68"/>
      <c r="W316" s="69"/>
      <c r="X316" s="135" t="str">
        <f>Заявка!$L$11</f>
        <v>89991112223 Удальцов Вячеслав</v>
      </c>
      <c r="Y316" s="136"/>
      <c r="Z316" s="136"/>
      <c r="AA316" s="136"/>
      <c r="AB316" s="136"/>
      <c r="AC316" s="136"/>
      <c r="AD316" s="137"/>
      <c r="AE316" s="70"/>
    </row>
    <row r="317" spans="1:31" ht="15" customHeight="1" x14ac:dyDescent="0.25">
      <c r="A317" s="43" t="e">
        <f>IF($AF$13=Спр!$A$87,Ярлык!B317,IF(VLOOKUP($AF$4,Заявка!$D$17:$AH$29,Заявка!$AB$16,FALSE)&lt;Ярлык!C317,"",Ярлык!$AF$4))</f>
        <v>#N/A</v>
      </c>
      <c r="B317" s="34" t="e">
        <f>VLOOKUP(C317,Заявка!$A$17:$AH$29,Заявка!$D$16+Заявка!$A$16,TRUE)</f>
        <v>#N/A</v>
      </c>
      <c r="C317" s="36">
        <f t="shared" si="19"/>
        <v>20</v>
      </c>
      <c r="D317" s="67"/>
      <c r="E317" s="141" t="s">
        <v>80</v>
      </c>
      <c r="F317" s="141"/>
      <c r="G317" s="141"/>
      <c r="H317" s="141"/>
      <c r="I317" s="143">
        <f ca="1">TODAY()</f>
        <v>46093</v>
      </c>
      <c r="J317" s="144"/>
      <c r="K317" s="144"/>
      <c r="L317" s="144"/>
      <c r="M317" s="68"/>
      <c r="N317" s="141" t="s">
        <v>81</v>
      </c>
      <c r="O317" s="141"/>
      <c r="P317" s="141"/>
      <c r="Q317" s="141"/>
      <c r="R317" s="146"/>
      <c r="S317" s="147"/>
      <c r="T317" s="147"/>
      <c r="U317" s="147"/>
      <c r="V317" s="68"/>
      <c r="W317" s="69"/>
      <c r="X317" s="138"/>
      <c r="Y317" s="139"/>
      <c r="Z317" s="139"/>
      <c r="AA317" s="139"/>
      <c r="AB317" s="139"/>
      <c r="AC317" s="139"/>
      <c r="AD317" s="140"/>
      <c r="AE317" s="70"/>
    </row>
    <row r="318" spans="1:31" ht="6" customHeight="1" x14ac:dyDescent="0.25">
      <c r="A318" s="43" t="e">
        <f>IF($AF$13=Спр!$A$87,Ярлык!B318,IF(VLOOKUP($AF$4,Заявка!$D$17:$AH$29,Заявка!$AB$16,FALSE)&lt;Ярлык!C318,"",Ярлык!$AF$4))</f>
        <v>#N/A</v>
      </c>
      <c r="B318" s="34" t="e">
        <f>VLOOKUP(C318,Заявка!$A$17:$AH$29,Заявка!$D$16+Заявка!$A$16,TRUE)</f>
        <v>#N/A</v>
      </c>
      <c r="C318" s="36">
        <f t="shared" si="19"/>
        <v>20</v>
      </c>
      <c r="D318" s="67"/>
      <c r="E318" s="142"/>
      <c r="F318" s="142"/>
      <c r="G318" s="142"/>
      <c r="H318" s="142"/>
      <c r="I318" s="145"/>
      <c r="J318" s="145"/>
      <c r="K318" s="145"/>
      <c r="L318" s="145"/>
      <c r="M318" s="68"/>
      <c r="N318" s="142"/>
      <c r="O318" s="142"/>
      <c r="P318" s="142"/>
      <c r="Q318" s="142"/>
      <c r="R318" s="148"/>
      <c r="S318" s="148"/>
      <c r="T318" s="148"/>
      <c r="U318" s="148"/>
      <c r="V318" s="68"/>
      <c r="W318" s="69"/>
      <c r="X318" s="68"/>
      <c r="Y318" s="68"/>
      <c r="Z318" s="68"/>
      <c r="AA318" s="68"/>
      <c r="AB318" s="68"/>
      <c r="AC318" s="68"/>
      <c r="AD318" s="68"/>
      <c r="AE318" s="70"/>
    </row>
    <row r="319" spans="1:31" ht="6" customHeight="1" x14ac:dyDescent="0.25">
      <c r="A319" s="43" t="e">
        <f>IF($AF$13=Спр!$A$87,Ярлык!B319,IF(VLOOKUP($AF$4,Заявка!$D$17:$AH$29,Заявка!$AB$16,FALSE)&lt;Ярлык!C319,"",Ярлык!$AF$4))</f>
        <v>#N/A</v>
      </c>
      <c r="B319" s="34" t="e">
        <f>VLOOKUP(C319,Заявка!$A$17:$AH$29,Заявка!$D$16+Заявка!$A$16,TRUE)</f>
        <v>#N/A</v>
      </c>
      <c r="C319" s="37">
        <f t="shared" si="19"/>
        <v>20</v>
      </c>
      <c r="D319" s="76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  <c r="Q319" s="77"/>
      <c r="R319" s="77"/>
      <c r="S319" s="77"/>
      <c r="T319" s="77"/>
      <c r="U319" s="77"/>
      <c r="V319" s="77"/>
      <c r="W319" s="78"/>
      <c r="X319" s="77"/>
      <c r="Y319" s="77"/>
      <c r="Z319" s="77"/>
      <c r="AA319" s="77"/>
      <c r="AB319" s="77"/>
      <c r="AC319" s="77"/>
      <c r="AD319" s="77"/>
      <c r="AE319" s="79"/>
    </row>
    <row r="320" spans="1:31" ht="10.5" customHeight="1" thickBot="1" x14ac:dyDescent="0.3">
      <c r="A320" s="43" t="e">
        <f>IF($AF$13=Спр!$A$87,Ярлык!B320,IF(VLOOKUP($AF$4,Заявка!$D$17:$AH$29,Заявка!$AB$16,FALSE)&lt;Ярлык!C320,"",Ярлык!$AF$4))</f>
        <v>#N/A</v>
      </c>
      <c r="B320" s="34" t="e">
        <f>VLOOKUP(C320,Заявка!$A$17:$AH$29,Заявка!$D$16+Заявка!$A$16,TRUE)</f>
        <v>#N/A</v>
      </c>
      <c r="C320" s="37">
        <f>C319</f>
        <v>20</v>
      </c>
      <c r="D320" s="80"/>
      <c r="E320" s="80"/>
      <c r="F320" s="80"/>
      <c r="G320" s="80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</row>
    <row r="321" spans="1:31" ht="10.5" customHeight="1" x14ac:dyDescent="0.25">
      <c r="A321" s="43" t="e">
        <f>IF($AF$13=Спр!$A$87,Ярлык!B321,IF(VLOOKUP($AF$4,Заявка!$D$17:$AH$29,Заявка!$AB$16,FALSE)&lt;Ярлык!C321,"",Ярлык!$AF$4))</f>
        <v>#N/A</v>
      </c>
      <c r="B321" s="34" t="e">
        <f>VLOOKUP(C321,Заявка!$A$17:$AH$29,Заявка!$D$16+Заявка!$A$16,TRUE)</f>
        <v>#N/A</v>
      </c>
      <c r="C321" s="35">
        <f>C320+1</f>
        <v>21</v>
      </c>
    </row>
    <row r="322" spans="1:31" ht="3.75" customHeight="1" x14ac:dyDescent="0.25">
      <c r="A322" s="43" t="e">
        <f>IF($AF$13=Спр!$A$87,Ярлык!B322,IF(VLOOKUP($AF$4,Заявка!$D$17:$AH$29,Заявка!$AB$16,FALSE)&lt;Ярлык!C322,"",Ярлык!$AF$4))</f>
        <v>#N/A</v>
      </c>
      <c r="B322" s="34" t="e">
        <f>VLOOKUP(C322,Заявка!$A$17:$AH$29,Заявка!$D$16+Заявка!$A$16,TRUE)</f>
        <v>#N/A</v>
      </c>
      <c r="C322" s="36">
        <f>C321</f>
        <v>21</v>
      </c>
      <c r="D322" s="63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5"/>
      <c r="X322" s="64"/>
      <c r="Y322" s="64"/>
      <c r="Z322" s="64"/>
      <c r="AA322" s="64"/>
      <c r="AB322" s="64"/>
      <c r="AC322" s="64"/>
      <c r="AD322" s="64"/>
      <c r="AE322" s="66"/>
    </row>
    <row r="323" spans="1:31" ht="18.75" customHeight="1" x14ac:dyDescent="0.25">
      <c r="A323" s="43" t="e">
        <f>IF($AF$13=Спр!$A$87,Ярлык!B323,IF(VLOOKUP($AF$4,Заявка!$D$17:$AH$29,Заявка!$AB$16,FALSE)&lt;Ярлык!C323,"",Ярлык!$AF$4))</f>
        <v>#N/A</v>
      </c>
      <c r="B323" s="34" t="e">
        <f>VLOOKUP(C323,Заявка!$A$17:$AH$29,Заявка!$D$16+Заявка!$A$16,TRUE)</f>
        <v>#N/A</v>
      </c>
      <c r="C323" s="36">
        <f t="shared" ref="C323:C335" si="20">C322</f>
        <v>21</v>
      </c>
      <c r="D323" s="67"/>
      <c r="E323" s="98" t="s">
        <v>83</v>
      </c>
      <c r="F323" s="98"/>
      <c r="G323" s="98"/>
      <c r="H323" s="98"/>
      <c r="I323" s="98"/>
      <c r="J323" s="99" t="e">
        <f>VLOOKUP($A322,Заявка!$D$17:$AH$29,Заявка!$H$16,FALSE)</f>
        <v>#N/A</v>
      </c>
      <c r="K323" s="100"/>
      <c r="L323" s="100"/>
      <c r="M323" s="100"/>
      <c r="N323" s="100"/>
      <c r="O323" s="100"/>
      <c r="P323" s="100"/>
      <c r="Q323" s="100"/>
      <c r="R323" s="100"/>
      <c r="S323" s="101"/>
      <c r="T323" s="68"/>
      <c r="U323" s="68"/>
      <c r="V323" s="68"/>
      <c r="W323" s="69"/>
      <c r="X323" s="102" t="s">
        <v>76</v>
      </c>
      <c r="Y323" s="103"/>
      <c r="Z323" s="103"/>
      <c r="AA323" s="104"/>
      <c r="AB323" s="105" t="s">
        <v>61</v>
      </c>
      <c r="AC323" s="106"/>
      <c r="AD323" s="107"/>
      <c r="AE323" s="70"/>
    </row>
    <row r="324" spans="1:31" ht="3" customHeight="1" x14ac:dyDescent="0.25">
      <c r="A324" s="43" t="e">
        <f>IF($AF$13=Спр!$A$87,Ярлык!B324,IF(VLOOKUP($AF$4,Заявка!$D$17:$AH$29,Заявка!$AB$16,FALSE)&lt;Ярлык!C324,"",Ярлык!$AF$4))</f>
        <v>#N/A</v>
      </c>
      <c r="B324" s="34" t="e">
        <f>VLOOKUP(C324,Заявка!$A$17:$AH$29,Заявка!$D$16+Заявка!$A$16,TRUE)</f>
        <v>#N/A</v>
      </c>
      <c r="C324" s="36">
        <f t="shared" si="20"/>
        <v>21</v>
      </c>
      <c r="D324" s="67"/>
      <c r="E324" s="71"/>
      <c r="F324" s="71"/>
      <c r="G324" s="71"/>
      <c r="H324" s="71"/>
      <c r="I324" s="71"/>
      <c r="J324" s="72"/>
      <c r="K324" s="72"/>
      <c r="L324" s="72"/>
      <c r="M324" s="72"/>
      <c r="N324" s="72"/>
      <c r="O324" s="72"/>
      <c r="P324" s="72"/>
      <c r="Q324" s="68"/>
      <c r="R324" s="73"/>
      <c r="S324" s="73"/>
      <c r="T324" s="73"/>
      <c r="U324" s="73"/>
      <c r="V324" s="74"/>
      <c r="W324" s="75"/>
      <c r="X324" s="74"/>
      <c r="Y324" s="74"/>
      <c r="Z324" s="74"/>
      <c r="AA324" s="74"/>
      <c r="AB324" s="74"/>
      <c r="AC324" s="74"/>
      <c r="AD324" s="74"/>
      <c r="AE324" s="70"/>
    </row>
    <row r="325" spans="1:31" ht="1.5" customHeight="1" x14ac:dyDescent="0.25">
      <c r="A325" s="43" t="e">
        <f>IF($AF$13=Спр!$A$87,Ярлык!B325,IF(VLOOKUP($AF$4,Заявка!$D$17:$AH$29,Заявка!$AB$16,FALSE)&lt;Ярлык!C325,"",Ярлык!$AF$4))</f>
        <v>#N/A</v>
      </c>
      <c r="B325" s="34" t="e">
        <f>VLOOKUP(C325,Заявка!$A$17:$AH$29,Заявка!$D$16+Заявка!$A$16,TRUE)</f>
        <v>#N/A</v>
      </c>
      <c r="C325" s="36">
        <f t="shared" si="20"/>
        <v>21</v>
      </c>
      <c r="D325" s="67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  <c r="T325" s="68"/>
      <c r="U325" s="68"/>
      <c r="V325" s="68"/>
      <c r="W325" s="69"/>
      <c r="X325" s="68"/>
      <c r="Y325" s="68"/>
      <c r="Z325" s="68"/>
      <c r="AA325" s="68"/>
      <c r="AB325" s="68"/>
      <c r="AC325" s="68"/>
      <c r="AD325" s="68"/>
      <c r="AE325" s="70"/>
    </row>
    <row r="326" spans="1:31" ht="12" customHeight="1" x14ac:dyDescent="0.25">
      <c r="A326" s="43" t="e">
        <f>IF($AF$13=Спр!$A$87,Ярлык!B326,IF(VLOOKUP($AF$4,Заявка!$D$17:$AH$29,Заявка!$AB$16,FALSE)&lt;Ярлык!C326,"",Ярлык!$AF$4))</f>
        <v>#N/A</v>
      </c>
      <c r="B326" s="34" t="e">
        <f>VLOOKUP(C326,Заявка!$A$17:$AH$29,Заявка!$D$16+Заявка!$A$16,TRUE)</f>
        <v>#N/A</v>
      </c>
      <c r="C326" s="36">
        <f t="shared" si="20"/>
        <v>21</v>
      </c>
      <c r="D326" s="67"/>
      <c r="E326" s="108" t="s">
        <v>82</v>
      </c>
      <c r="F326" s="108"/>
      <c r="G326" s="108"/>
      <c r="H326" s="108"/>
      <c r="I326" s="108"/>
      <c r="J326" s="111" t="e">
        <f>VLOOKUP($A325,Заявка!$D$17:$AH$29,Заявка!$O$16,FALSE)</f>
        <v>#N/A</v>
      </c>
      <c r="K326" s="111"/>
      <c r="L326" s="111"/>
      <c r="M326" s="111"/>
      <c r="N326" s="111"/>
      <c r="O326" s="111"/>
      <c r="P326" s="111"/>
      <c r="Q326" s="111"/>
      <c r="R326" s="111"/>
      <c r="S326" s="111"/>
      <c r="T326" s="111"/>
      <c r="U326" s="111"/>
      <c r="V326" s="68"/>
      <c r="W326" s="69"/>
      <c r="X326" s="114" t="s">
        <v>77</v>
      </c>
      <c r="Y326" s="114"/>
      <c r="Z326" s="114"/>
      <c r="AA326" s="114"/>
      <c r="AB326" s="114"/>
      <c r="AC326" s="114"/>
      <c r="AD326" s="114"/>
      <c r="AE326" s="70"/>
    </row>
    <row r="327" spans="1:31" ht="3" customHeight="1" x14ac:dyDescent="0.25">
      <c r="A327" s="43" t="e">
        <f>IF($AF$13=Спр!$A$87,Ярлык!B327,IF(VLOOKUP($AF$4,Заявка!$D$17:$AH$29,Заявка!$AB$16,FALSE)&lt;Ярлык!C327,"",Ярлык!$AF$4))</f>
        <v>#N/A</v>
      </c>
      <c r="B327" s="34" t="e">
        <f>VLOOKUP(C327,Заявка!$A$17:$AH$29,Заявка!$D$16+Заявка!$A$16,TRUE)</f>
        <v>#N/A</v>
      </c>
      <c r="C327" s="36">
        <f t="shared" si="20"/>
        <v>21</v>
      </c>
      <c r="D327" s="67"/>
      <c r="E327" s="109"/>
      <c r="F327" s="109"/>
      <c r="G327" s="109"/>
      <c r="H327" s="109"/>
      <c r="I327" s="109"/>
      <c r="J327" s="112"/>
      <c r="K327" s="112"/>
      <c r="L327" s="112"/>
      <c r="M327" s="112"/>
      <c r="N327" s="112"/>
      <c r="O327" s="112"/>
      <c r="P327" s="112"/>
      <c r="Q327" s="112"/>
      <c r="R327" s="112"/>
      <c r="S327" s="112"/>
      <c r="T327" s="112"/>
      <c r="U327" s="112"/>
      <c r="V327" s="68"/>
      <c r="W327" s="69"/>
      <c r="X327" s="68"/>
      <c r="Y327" s="68"/>
      <c r="Z327" s="68"/>
      <c r="AA327" s="68"/>
      <c r="AB327" s="68"/>
      <c r="AC327" s="68"/>
      <c r="AD327" s="68"/>
      <c r="AE327" s="70"/>
    </row>
    <row r="328" spans="1:31" ht="15" customHeight="1" x14ac:dyDescent="0.25">
      <c r="A328" s="43" t="e">
        <f>IF($AF$13=Спр!$A$87,Ярлык!B328,IF(VLOOKUP($AF$4,Заявка!$D$17:$AH$29,Заявка!$AB$16,FALSE)&lt;Ярлык!C328,"",Ярлык!$AF$4))</f>
        <v>#N/A</v>
      </c>
      <c r="B328" s="34" t="e">
        <f>VLOOKUP(C328,Заявка!$A$17:$AH$29,Заявка!$D$16+Заявка!$A$16,TRUE)</f>
        <v>#N/A</v>
      </c>
      <c r="C328" s="36">
        <f t="shared" si="20"/>
        <v>21</v>
      </c>
      <c r="D328" s="67"/>
      <c r="E328" s="110"/>
      <c r="F328" s="110"/>
      <c r="G328" s="110"/>
      <c r="H328" s="110"/>
      <c r="I328" s="110"/>
      <c r="J328" s="113"/>
      <c r="K328" s="113"/>
      <c r="L328" s="113"/>
      <c r="M328" s="113"/>
      <c r="N328" s="113"/>
      <c r="O328" s="113"/>
      <c r="P328" s="113"/>
      <c r="Q328" s="113"/>
      <c r="R328" s="113"/>
      <c r="S328" s="113"/>
      <c r="T328" s="113"/>
      <c r="U328" s="113"/>
      <c r="V328" s="68"/>
      <c r="W328" s="69"/>
      <c r="X328" s="115" t="str">
        <f>Заявка!$L$10</f>
        <v>ООО "Довольный клиент"</v>
      </c>
      <c r="Y328" s="116"/>
      <c r="Z328" s="116"/>
      <c r="AA328" s="116"/>
      <c r="AB328" s="116"/>
      <c r="AC328" s="116"/>
      <c r="AD328" s="117"/>
      <c r="AE328" s="70"/>
    </row>
    <row r="329" spans="1:31" ht="12.75" customHeight="1" x14ac:dyDescent="0.25">
      <c r="A329" s="43" t="e">
        <f>IF($AF$13=Спр!$A$87,Ярлык!B329,IF(VLOOKUP($AF$4,Заявка!$D$17:$AH$29,Заявка!$AB$16,FALSE)&lt;Ярлык!C329,"",Ярлык!$AF$4))</f>
        <v>#N/A</v>
      </c>
      <c r="B329" s="34" t="e">
        <f>VLOOKUP(C329,Заявка!$A$17:$AH$29,Заявка!$D$16+Заявка!$A$16,TRUE)</f>
        <v>#N/A</v>
      </c>
      <c r="C329" s="36">
        <f t="shared" si="20"/>
        <v>21</v>
      </c>
      <c r="D329" s="67"/>
      <c r="E329" s="118" t="s">
        <v>78</v>
      </c>
      <c r="F329" s="119"/>
      <c r="G329" s="119"/>
      <c r="H329" s="119"/>
      <c r="I329" s="120"/>
      <c r="J329" s="124" t="e">
        <f>VLOOKUP($A329,Заявка!$D$17:$AH$29,Заявка!$E$16,FALSE)</f>
        <v>#N/A</v>
      </c>
      <c r="K329" s="124"/>
      <c r="L329" s="124"/>
      <c r="M329" s="124"/>
      <c r="N329" s="124"/>
      <c r="O329" s="126" t="e">
        <f>VLOOKUP($A329,Заявка!$D$17:$AH$29,Заявка!$J$16,FALSE)</f>
        <v>#N/A</v>
      </c>
      <c r="P329" s="127"/>
      <c r="Q329" s="127"/>
      <c r="R329" s="127"/>
      <c r="S329" s="127"/>
      <c r="T329" s="127"/>
      <c r="U329" s="128"/>
      <c r="V329" s="68"/>
      <c r="W329" s="69"/>
      <c r="X329" s="132" t="str">
        <f>Заявка!$L$9</f>
        <v>Москва</v>
      </c>
      <c r="Y329" s="133"/>
      <c r="Z329" s="133"/>
      <c r="AA329" s="133"/>
      <c r="AB329" s="133"/>
      <c r="AC329" s="133"/>
      <c r="AD329" s="134"/>
      <c r="AE329" s="70"/>
    </row>
    <row r="330" spans="1:31" ht="7.5" customHeight="1" x14ac:dyDescent="0.25">
      <c r="A330" s="43" t="e">
        <f>IF($AF$13=Спр!$A$87,Ярлык!B330,IF(VLOOKUP($AF$4,Заявка!$D$17:$AH$29,Заявка!$AB$16,FALSE)&lt;Ярлык!C330,"",Ярлык!$AF$4))</f>
        <v>#N/A</v>
      </c>
      <c r="B330" s="34" t="e">
        <f>VLOOKUP(C330,Заявка!$A$17:$AH$29,Заявка!$D$16+Заявка!$A$16,TRUE)</f>
        <v>#N/A</v>
      </c>
      <c r="C330" s="36">
        <f t="shared" si="20"/>
        <v>21</v>
      </c>
      <c r="D330" s="67"/>
      <c r="E330" s="121"/>
      <c r="F330" s="122"/>
      <c r="G330" s="122"/>
      <c r="H330" s="122"/>
      <c r="I330" s="123"/>
      <c r="J330" s="125"/>
      <c r="K330" s="125"/>
      <c r="L330" s="125"/>
      <c r="M330" s="125"/>
      <c r="N330" s="125"/>
      <c r="O330" s="129"/>
      <c r="P330" s="130"/>
      <c r="Q330" s="130"/>
      <c r="R330" s="130"/>
      <c r="S330" s="130"/>
      <c r="T330" s="130"/>
      <c r="U330" s="131"/>
      <c r="V330" s="68"/>
      <c r="W330" s="69"/>
      <c r="X330" s="135"/>
      <c r="Y330" s="136"/>
      <c r="Z330" s="136"/>
      <c r="AA330" s="136"/>
      <c r="AB330" s="136"/>
      <c r="AC330" s="136"/>
      <c r="AD330" s="137"/>
      <c r="AE330" s="70"/>
    </row>
    <row r="331" spans="1:31" ht="13.5" customHeight="1" x14ac:dyDescent="0.25">
      <c r="A331" s="43" t="e">
        <f>IF($AF$13=Спр!$A$87,Ярлык!B331,IF(VLOOKUP($AF$4,Заявка!$D$17:$AH$29,Заявка!$AB$16,FALSE)&lt;Ярлык!C331,"",Ярлык!$AF$4))</f>
        <v>#N/A</v>
      </c>
      <c r="B331" s="34" t="e">
        <f>VLOOKUP(C331,Заявка!$A$17:$AH$29,Заявка!$D$16+Заявка!$A$16,TRUE)</f>
        <v>#N/A</v>
      </c>
      <c r="C331" s="36">
        <f t="shared" si="20"/>
        <v>21</v>
      </c>
      <c r="D331" s="67"/>
      <c r="E331" s="96" t="s">
        <v>79</v>
      </c>
      <c r="F331" s="96"/>
      <c r="G331" s="96"/>
      <c r="H331" s="96"/>
      <c r="I331" s="96"/>
      <c r="J331" s="97" t="e">
        <f>VLOOKUP($A331,Заявка!$D$17:$AH$29,Заявка!$T$16,FALSE)</f>
        <v>#N/A</v>
      </c>
      <c r="K331" s="97"/>
      <c r="L331" s="97"/>
      <c r="M331" s="97"/>
      <c r="N331" s="97"/>
      <c r="O331" s="97"/>
      <c r="P331" s="97"/>
      <c r="Q331" s="97"/>
      <c r="R331" s="97"/>
      <c r="S331" s="97"/>
      <c r="T331" s="97"/>
      <c r="U331" s="97"/>
      <c r="V331" s="68"/>
      <c r="W331" s="69"/>
      <c r="X331" s="135"/>
      <c r="Y331" s="136"/>
      <c r="Z331" s="136"/>
      <c r="AA331" s="136"/>
      <c r="AB331" s="136"/>
      <c r="AC331" s="136"/>
      <c r="AD331" s="137"/>
      <c r="AE331" s="70"/>
    </row>
    <row r="332" spans="1:31" ht="3" customHeight="1" x14ac:dyDescent="0.25">
      <c r="A332" s="43" t="e">
        <f>IF($AF$13=Спр!$A$87,Ярлык!B332,IF(VLOOKUP($AF$4,Заявка!$D$17:$AH$29,Заявка!$AB$16,FALSE)&lt;Ярлык!C332,"",Ярлык!$AF$4))</f>
        <v>#N/A</v>
      </c>
      <c r="B332" s="34" t="e">
        <f>VLOOKUP(C332,Заявка!$A$17:$AH$29,Заявка!$D$16+Заявка!$A$16,TRUE)</f>
        <v>#N/A</v>
      </c>
      <c r="C332" s="36">
        <f t="shared" si="20"/>
        <v>21</v>
      </c>
      <c r="D332" s="67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  <c r="T332" s="68"/>
      <c r="U332" s="68"/>
      <c r="V332" s="68"/>
      <c r="W332" s="69"/>
      <c r="X332" s="135" t="str">
        <f>Заявка!$L$11</f>
        <v>89991112223 Удальцов Вячеслав</v>
      </c>
      <c r="Y332" s="136"/>
      <c r="Z332" s="136"/>
      <c r="AA332" s="136"/>
      <c r="AB332" s="136"/>
      <c r="AC332" s="136"/>
      <c r="AD332" s="137"/>
      <c r="AE332" s="70"/>
    </row>
    <row r="333" spans="1:31" ht="15" customHeight="1" x14ac:dyDescent="0.25">
      <c r="A333" s="43" t="e">
        <f>IF($AF$13=Спр!$A$87,Ярлык!B333,IF(VLOOKUP($AF$4,Заявка!$D$17:$AH$29,Заявка!$AB$16,FALSE)&lt;Ярлык!C333,"",Ярлык!$AF$4))</f>
        <v>#N/A</v>
      </c>
      <c r="B333" s="34" t="e">
        <f>VLOOKUP(C333,Заявка!$A$17:$AH$29,Заявка!$D$16+Заявка!$A$16,TRUE)</f>
        <v>#N/A</v>
      </c>
      <c r="C333" s="36">
        <f t="shared" si="20"/>
        <v>21</v>
      </c>
      <c r="D333" s="67"/>
      <c r="E333" s="141" t="s">
        <v>80</v>
      </c>
      <c r="F333" s="141"/>
      <c r="G333" s="141"/>
      <c r="H333" s="141"/>
      <c r="I333" s="143">
        <f ca="1">TODAY()</f>
        <v>46093</v>
      </c>
      <c r="J333" s="144"/>
      <c r="K333" s="144"/>
      <c r="L333" s="144"/>
      <c r="M333" s="68"/>
      <c r="N333" s="141" t="s">
        <v>81</v>
      </c>
      <c r="O333" s="141"/>
      <c r="P333" s="141"/>
      <c r="Q333" s="141"/>
      <c r="R333" s="146"/>
      <c r="S333" s="147"/>
      <c r="T333" s="147"/>
      <c r="U333" s="147"/>
      <c r="V333" s="68"/>
      <c r="W333" s="69"/>
      <c r="X333" s="138"/>
      <c r="Y333" s="139"/>
      <c r="Z333" s="139"/>
      <c r="AA333" s="139"/>
      <c r="AB333" s="139"/>
      <c r="AC333" s="139"/>
      <c r="AD333" s="140"/>
      <c r="AE333" s="70"/>
    </row>
    <row r="334" spans="1:31" ht="6" customHeight="1" x14ac:dyDescent="0.25">
      <c r="A334" s="43" t="e">
        <f>IF($AF$13=Спр!$A$87,Ярлык!B334,IF(VLOOKUP($AF$4,Заявка!$D$17:$AH$29,Заявка!$AB$16,FALSE)&lt;Ярлык!C334,"",Ярлык!$AF$4))</f>
        <v>#N/A</v>
      </c>
      <c r="B334" s="34" t="e">
        <f>VLOOKUP(C334,Заявка!$A$17:$AH$29,Заявка!$D$16+Заявка!$A$16,TRUE)</f>
        <v>#N/A</v>
      </c>
      <c r="C334" s="36">
        <f t="shared" si="20"/>
        <v>21</v>
      </c>
      <c r="D334" s="67"/>
      <c r="E334" s="142"/>
      <c r="F334" s="142"/>
      <c r="G334" s="142"/>
      <c r="H334" s="142"/>
      <c r="I334" s="145"/>
      <c r="J334" s="145"/>
      <c r="K334" s="145"/>
      <c r="L334" s="145"/>
      <c r="M334" s="68"/>
      <c r="N334" s="142"/>
      <c r="O334" s="142"/>
      <c r="P334" s="142"/>
      <c r="Q334" s="142"/>
      <c r="R334" s="148"/>
      <c r="S334" s="148"/>
      <c r="T334" s="148"/>
      <c r="U334" s="148"/>
      <c r="V334" s="68"/>
      <c r="W334" s="69"/>
      <c r="X334" s="68"/>
      <c r="Y334" s="68"/>
      <c r="Z334" s="68"/>
      <c r="AA334" s="68"/>
      <c r="AB334" s="68"/>
      <c r="AC334" s="68"/>
      <c r="AD334" s="68"/>
      <c r="AE334" s="70"/>
    </row>
    <row r="335" spans="1:31" ht="6" customHeight="1" x14ac:dyDescent="0.25">
      <c r="A335" s="43" t="e">
        <f>IF($AF$13=Спр!$A$87,Ярлык!B335,IF(VLOOKUP($AF$4,Заявка!$D$17:$AH$29,Заявка!$AB$16,FALSE)&lt;Ярлык!C335,"",Ярлык!$AF$4))</f>
        <v>#N/A</v>
      </c>
      <c r="B335" s="34" t="e">
        <f>VLOOKUP(C335,Заявка!$A$17:$AH$29,Заявка!$D$16+Заявка!$A$16,TRUE)</f>
        <v>#N/A</v>
      </c>
      <c r="C335" s="37">
        <f t="shared" si="20"/>
        <v>21</v>
      </c>
      <c r="D335" s="76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  <c r="Q335" s="77"/>
      <c r="R335" s="77"/>
      <c r="S335" s="77"/>
      <c r="T335" s="77"/>
      <c r="U335" s="77"/>
      <c r="V335" s="77"/>
      <c r="W335" s="78"/>
      <c r="X335" s="77"/>
      <c r="Y335" s="77"/>
      <c r="Z335" s="77"/>
      <c r="AA335" s="77"/>
      <c r="AB335" s="77"/>
      <c r="AC335" s="77"/>
      <c r="AD335" s="77"/>
      <c r="AE335" s="79"/>
    </row>
    <row r="336" spans="1:31" ht="10.5" customHeight="1" thickBot="1" x14ac:dyDescent="0.3">
      <c r="A336" s="43" t="e">
        <f>IF($AF$13=Спр!$A$87,Ярлык!B336,IF(VLOOKUP($AF$4,Заявка!$D$17:$AH$29,Заявка!$AB$16,FALSE)&lt;Ярлык!C336,"",Ярлык!$AF$4))</f>
        <v>#N/A</v>
      </c>
      <c r="B336" s="34" t="e">
        <f>VLOOKUP(C336,Заявка!$A$17:$AH$29,Заявка!$D$16+Заявка!$A$16,TRUE)</f>
        <v>#N/A</v>
      </c>
      <c r="C336" s="37">
        <f>C335</f>
        <v>21</v>
      </c>
      <c r="D336" s="80"/>
      <c r="E336" s="80"/>
      <c r="F336" s="80"/>
      <c r="G336" s="80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  <c r="AD336" s="80"/>
      <c r="AE336" s="80"/>
    </row>
    <row r="337" spans="1:31" ht="10.5" customHeight="1" x14ac:dyDescent="0.25">
      <c r="A337" s="43" t="e">
        <f>IF($AF$13=Спр!$A$87,Ярлык!B337,IF(VLOOKUP($AF$4,Заявка!$D$17:$AH$29,Заявка!$AB$16,FALSE)&lt;Ярлык!C337,"",Ярлык!$AF$4))</f>
        <v>#N/A</v>
      </c>
      <c r="B337" s="34" t="e">
        <f>VLOOKUP(C337,Заявка!$A$17:$AH$29,Заявка!$D$16+Заявка!$A$16,TRUE)</f>
        <v>#N/A</v>
      </c>
      <c r="C337" s="35">
        <f>C336+1</f>
        <v>22</v>
      </c>
    </row>
    <row r="338" spans="1:31" ht="3.75" customHeight="1" x14ac:dyDescent="0.25">
      <c r="A338" s="43" t="e">
        <f>IF($AF$13=Спр!$A$87,Ярлык!B338,IF(VLOOKUP($AF$4,Заявка!$D$17:$AH$29,Заявка!$AB$16,FALSE)&lt;Ярлык!C338,"",Ярлык!$AF$4))</f>
        <v>#N/A</v>
      </c>
      <c r="B338" s="34" t="e">
        <f>VLOOKUP(C338,Заявка!$A$17:$AH$29,Заявка!$D$16+Заявка!$A$16,TRUE)</f>
        <v>#N/A</v>
      </c>
      <c r="C338" s="36">
        <f>C337</f>
        <v>22</v>
      </c>
      <c r="D338" s="63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5"/>
      <c r="X338" s="64"/>
      <c r="Y338" s="64"/>
      <c r="Z338" s="64"/>
      <c r="AA338" s="64"/>
      <c r="AB338" s="64"/>
      <c r="AC338" s="64"/>
      <c r="AD338" s="64"/>
      <c r="AE338" s="66"/>
    </row>
    <row r="339" spans="1:31" ht="18.75" customHeight="1" x14ac:dyDescent="0.25">
      <c r="A339" s="43" t="e">
        <f>IF($AF$13=Спр!$A$87,Ярлык!B339,IF(VLOOKUP($AF$4,Заявка!$D$17:$AH$29,Заявка!$AB$16,FALSE)&lt;Ярлык!C339,"",Ярлык!$AF$4))</f>
        <v>#N/A</v>
      </c>
      <c r="B339" s="34" t="e">
        <f>VLOOKUP(C339,Заявка!$A$17:$AH$29,Заявка!$D$16+Заявка!$A$16,TRUE)</f>
        <v>#N/A</v>
      </c>
      <c r="C339" s="36">
        <f t="shared" ref="C339:C351" si="21">C338</f>
        <v>22</v>
      </c>
      <c r="D339" s="67"/>
      <c r="E339" s="98" t="s">
        <v>83</v>
      </c>
      <c r="F339" s="98"/>
      <c r="G339" s="98"/>
      <c r="H339" s="98"/>
      <c r="I339" s="98"/>
      <c r="J339" s="99" t="e">
        <f>VLOOKUP($A338,Заявка!$D$17:$AH$29,Заявка!$H$16,FALSE)</f>
        <v>#N/A</v>
      </c>
      <c r="K339" s="100"/>
      <c r="L339" s="100"/>
      <c r="M339" s="100"/>
      <c r="N339" s="100"/>
      <c r="O339" s="100"/>
      <c r="P339" s="100"/>
      <c r="Q339" s="100"/>
      <c r="R339" s="100"/>
      <c r="S339" s="101"/>
      <c r="T339" s="68"/>
      <c r="U339" s="68"/>
      <c r="V339" s="68"/>
      <c r="W339" s="69"/>
      <c r="X339" s="102" t="s">
        <v>76</v>
      </c>
      <c r="Y339" s="103"/>
      <c r="Z339" s="103"/>
      <c r="AA339" s="104"/>
      <c r="AB339" s="105" t="s">
        <v>61</v>
      </c>
      <c r="AC339" s="106"/>
      <c r="AD339" s="107"/>
      <c r="AE339" s="70"/>
    </row>
    <row r="340" spans="1:31" ht="3" customHeight="1" x14ac:dyDescent="0.25">
      <c r="A340" s="43" t="e">
        <f>IF($AF$13=Спр!$A$87,Ярлык!B340,IF(VLOOKUP($AF$4,Заявка!$D$17:$AH$29,Заявка!$AB$16,FALSE)&lt;Ярлык!C340,"",Ярлык!$AF$4))</f>
        <v>#N/A</v>
      </c>
      <c r="B340" s="34" t="e">
        <f>VLOOKUP(C340,Заявка!$A$17:$AH$29,Заявка!$D$16+Заявка!$A$16,TRUE)</f>
        <v>#N/A</v>
      </c>
      <c r="C340" s="36">
        <f t="shared" si="21"/>
        <v>22</v>
      </c>
      <c r="D340" s="67"/>
      <c r="E340" s="71"/>
      <c r="F340" s="71"/>
      <c r="G340" s="71"/>
      <c r="H340" s="71"/>
      <c r="I340" s="71"/>
      <c r="J340" s="72"/>
      <c r="K340" s="72"/>
      <c r="L340" s="72"/>
      <c r="M340" s="72"/>
      <c r="N340" s="72"/>
      <c r="O340" s="72"/>
      <c r="P340" s="72"/>
      <c r="Q340" s="68"/>
      <c r="R340" s="73"/>
      <c r="S340" s="73"/>
      <c r="T340" s="73"/>
      <c r="U340" s="73"/>
      <c r="V340" s="74"/>
      <c r="W340" s="75"/>
      <c r="X340" s="74"/>
      <c r="Y340" s="74"/>
      <c r="Z340" s="74"/>
      <c r="AA340" s="74"/>
      <c r="AB340" s="74"/>
      <c r="AC340" s="74"/>
      <c r="AD340" s="74"/>
      <c r="AE340" s="70"/>
    </row>
    <row r="341" spans="1:31" ht="1.5" customHeight="1" x14ac:dyDescent="0.25">
      <c r="A341" s="43" t="e">
        <f>IF($AF$13=Спр!$A$87,Ярлык!B341,IF(VLOOKUP($AF$4,Заявка!$D$17:$AH$29,Заявка!$AB$16,FALSE)&lt;Ярлык!C341,"",Ярлык!$AF$4))</f>
        <v>#N/A</v>
      </c>
      <c r="B341" s="34" t="e">
        <f>VLOOKUP(C341,Заявка!$A$17:$AH$29,Заявка!$D$16+Заявка!$A$16,TRUE)</f>
        <v>#N/A</v>
      </c>
      <c r="C341" s="36">
        <f t="shared" si="21"/>
        <v>22</v>
      </c>
      <c r="D341" s="67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  <c r="S341" s="68"/>
      <c r="T341" s="68"/>
      <c r="U341" s="68"/>
      <c r="V341" s="68"/>
      <c r="W341" s="69"/>
      <c r="X341" s="68"/>
      <c r="Y341" s="68"/>
      <c r="Z341" s="68"/>
      <c r="AA341" s="68"/>
      <c r="AB341" s="68"/>
      <c r="AC341" s="68"/>
      <c r="AD341" s="68"/>
      <c r="AE341" s="70"/>
    </row>
    <row r="342" spans="1:31" ht="12" customHeight="1" x14ac:dyDescent="0.25">
      <c r="A342" s="43" t="e">
        <f>IF($AF$13=Спр!$A$87,Ярлык!B342,IF(VLOOKUP($AF$4,Заявка!$D$17:$AH$29,Заявка!$AB$16,FALSE)&lt;Ярлык!C342,"",Ярлык!$AF$4))</f>
        <v>#N/A</v>
      </c>
      <c r="B342" s="34" t="e">
        <f>VLOOKUP(C342,Заявка!$A$17:$AH$29,Заявка!$D$16+Заявка!$A$16,TRUE)</f>
        <v>#N/A</v>
      </c>
      <c r="C342" s="36">
        <f t="shared" si="21"/>
        <v>22</v>
      </c>
      <c r="D342" s="67"/>
      <c r="E342" s="108" t="s">
        <v>82</v>
      </c>
      <c r="F342" s="108"/>
      <c r="G342" s="108"/>
      <c r="H342" s="108"/>
      <c r="I342" s="108"/>
      <c r="J342" s="111" t="e">
        <f>VLOOKUP($A341,Заявка!$D$17:$AH$29,Заявка!$O$16,FALSE)</f>
        <v>#N/A</v>
      </c>
      <c r="K342" s="111"/>
      <c r="L342" s="111"/>
      <c r="M342" s="111"/>
      <c r="N342" s="111"/>
      <c r="O342" s="111"/>
      <c r="P342" s="111"/>
      <c r="Q342" s="111"/>
      <c r="R342" s="111"/>
      <c r="S342" s="111"/>
      <c r="T342" s="111"/>
      <c r="U342" s="111"/>
      <c r="V342" s="68"/>
      <c r="W342" s="69"/>
      <c r="X342" s="114" t="s">
        <v>77</v>
      </c>
      <c r="Y342" s="114"/>
      <c r="Z342" s="114"/>
      <c r="AA342" s="114"/>
      <c r="AB342" s="114"/>
      <c r="AC342" s="114"/>
      <c r="AD342" s="114"/>
      <c r="AE342" s="70"/>
    </row>
    <row r="343" spans="1:31" ht="3" customHeight="1" x14ac:dyDescent="0.25">
      <c r="A343" s="43" t="e">
        <f>IF($AF$13=Спр!$A$87,Ярлык!B343,IF(VLOOKUP($AF$4,Заявка!$D$17:$AH$29,Заявка!$AB$16,FALSE)&lt;Ярлык!C343,"",Ярлык!$AF$4))</f>
        <v>#N/A</v>
      </c>
      <c r="B343" s="34" t="e">
        <f>VLOOKUP(C343,Заявка!$A$17:$AH$29,Заявка!$D$16+Заявка!$A$16,TRUE)</f>
        <v>#N/A</v>
      </c>
      <c r="C343" s="36">
        <f t="shared" si="21"/>
        <v>22</v>
      </c>
      <c r="D343" s="67"/>
      <c r="E343" s="109"/>
      <c r="F343" s="109"/>
      <c r="G343" s="109"/>
      <c r="H343" s="109"/>
      <c r="I343" s="109"/>
      <c r="J343" s="112"/>
      <c r="K343" s="112"/>
      <c r="L343" s="112"/>
      <c r="M343" s="112"/>
      <c r="N343" s="112"/>
      <c r="O343" s="112"/>
      <c r="P343" s="112"/>
      <c r="Q343" s="112"/>
      <c r="R343" s="112"/>
      <c r="S343" s="112"/>
      <c r="T343" s="112"/>
      <c r="U343" s="112"/>
      <c r="V343" s="68"/>
      <c r="W343" s="69"/>
      <c r="X343" s="68"/>
      <c r="Y343" s="68"/>
      <c r="Z343" s="68"/>
      <c r="AA343" s="68"/>
      <c r="AB343" s="68"/>
      <c r="AC343" s="68"/>
      <c r="AD343" s="68"/>
      <c r="AE343" s="70"/>
    </row>
    <row r="344" spans="1:31" ht="15" customHeight="1" x14ac:dyDescent="0.25">
      <c r="A344" s="43" t="e">
        <f>IF($AF$13=Спр!$A$87,Ярлык!B344,IF(VLOOKUP($AF$4,Заявка!$D$17:$AH$29,Заявка!$AB$16,FALSE)&lt;Ярлык!C344,"",Ярлык!$AF$4))</f>
        <v>#N/A</v>
      </c>
      <c r="B344" s="34" t="e">
        <f>VLOOKUP(C344,Заявка!$A$17:$AH$29,Заявка!$D$16+Заявка!$A$16,TRUE)</f>
        <v>#N/A</v>
      </c>
      <c r="C344" s="36">
        <f t="shared" si="21"/>
        <v>22</v>
      </c>
      <c r="D344" s="67"/>
      <c r="E344" s="110"/>
      <c r="F344" s="110"/>
      <c r="G344" s="110"/>
      <c r="H344" s="110"/>
      <c r="I344" s="110"/>
      <c r="J344" s="113"/>
      <c r="K344" s="113"/>
      <c r="L344" s="113"/>
      <c r="M344" s="113"/>
      <c r="N344" s="113"/>
      <c r="O344" s="113"/>
      <c r="P344" s="113"/>
      <c r="Q344" s="113"/>
      <c r="R344" s="113"/>
      <c r="S344" s="113"/>
      <c r="T344" s="113"/>
      <c r="U344" s="113"/>
      <c r="V344" s="68"/>
      <c r="W344" s="69"/>
      <c r="X344" s="115" t="str">
        <f>Заявка!$L$10</f>
        <v>ООО "Довольный клиент"</v>
      </c>
      <c r="Y344" s="116"/>
      <c r="Z344" s="116"/>
      <c r="AA344" s="116"/>
      <c r="AB344" s="116"/>
      <c r="AC344" s="116"/>
      <c r="AD344" s="117"/>
      <c r="AE344" s="70"/>
    </row>
    <row r="345" spans="1:31" ht="12.75" customHeight="1" x14ac:dyDescent="0.25">
      <c r="A345" s="43" t="e">
        <f>IF($AF$13=Спр!$A$87,Ярлык!B345,IF(VLOOKUP($AF$4,Заявка!$D$17:$AH$29,Заявка!$AB$16,FALSE)&lt;Ярлык!C345,"",Ярлык!$AF$4))</f>
        <v>#N/A</v>
      </c>
      <c r="B345" s="34" t="e">
        <f>VLOOKUP(C345,Заявка!$A$17:$AH$29,Заявка!$D$16+Заявка!$A$16,TRUE)</f>
        <v>#N/A</v>
      </c>
      <c r="C345" s="36">
        <f t="shared" si="21"/>
        <v>22</v>
      </c>
      <c r="D345" s="67"/>
      <c r="E345" s="118" t="s">
        <v>78</v>
      </c>
      <c r="F345" s="119"/>
      <c r="G345" s="119"/>
      <c r="H345" s="119"/>
      <c r="I345" s="120"/>
      <c r="J345" s="124" t="e">
        <f>VLOOKUP($A345,Заявка!$D$17:$AH$29,Заявка!$E$16,FALSE)</f>
        <v>#N/A</v>
      </c>
      <c r="K345" s="124"/>
      <c r="L345" s="124"/>
      <c r="M345" s="124"/>
      <c r="N345" s="124"/>
      <c r="O345" s="126" t="e">
        <f>VLOOKUP($A345,Заявка!$D$17:$AH$29,Заявка!$J$16,FALSE)</f>
        <v>#N/A</v>
      </c>
      <c r="P345" s="127"/>
      <c r="Q345" s="127"/>
      <c r="R345" s="127"/>
      <c r="S345" s="127"/>
      <c r="T345" s="127"/>
      <c r="U345" s="128"/>
      <c r="V345" s="68"/>
      <c r="W345" s="69"/>
      <c r="X345" s="132" t="str">
        <f>Заявка!$L$9</f>
        <v>Москва</v>
      </c>
      <c r="Y345" s="133"/>
      <c r="Z345" s="133"/>
      <c r="AA345" s="133"/>
      <c r="AB345" s="133"/>
      <c r="AC345" s="133"/>
      <c r="AD345" s="134"/>
      <c r="AE345" s="70"/>
    </row>
    <row r="346" spans="1:31" ht="7.5" customHeight="1" x14ac:dyDescent="0.25">
      <c r="A346" s="43" t="e">
        <f>IF($AF$13=Спр!$A$87,Ярлык!B346,IF(VLOOKUP($AF$4,Заявка!$D$17:$AH$29,Заявка!$AB$16,FALSE)&lt;Ярлык!C346,"",Ярлык!$AF$4))</f>
        <v>#N/A</v>
      </c>
      <c r="B346" s="34" t="e">
        <f>VLOOKUP(C346,Заявка!$A$17:$AH$29,Заявка!$D$16+Заявка!$A$16,TRUE)</f>
        <v>#N/A</v>
      </c>
      <c r="C346" s="36">
        <f t="shared" si="21"/>
        <v>22</v>
      </c>
      <c r="D346" s="67"/>
      <c r="E346" s="121"/>
      <c r="F346" s="122"/>
      <c r="G346" s="122"/>
      <c r="H346" s="122"/>
      <c r="I346" s="123"/>
      <c r="J346" s="125"/>
      <c r="K346" s="125"/>
      <c r="L346" s="125"/>
      <c r="M346" s="125"/>
      <c r="N346" s="125"/>
      <c r="O346" s="129"/>
      <c r="P346" s="130"/>
      <c r="Q346" s="130"/>
      <c r="R346" s="130"/>
      <c r="S346" s="130"/>
      <c r="T346" s="130"/>
      <c r="U346" s="131"/>
      <c r="V346" s="68"/>
      <c r="W346" s="69"/>
      <c r="X346" s="135"/>
      <c r="Y346" s="136"/>
      <c r="Z346" s="136"/>
      <c r="AA346" s="136"/>
      <c r="AB346" s="136"/>
      <c r="AC346" s="136"/>
      <c r="AD346" s="137"/>
      <c r="AE346" s="70"/>
    </row>
    <row r="347" spans="1:31" ht="13.5" customHeight="1" x14ac:dyDescent="0.25">
      <c r="A347" s="43" t="e">
        <f>IF($AF$13=Спр!$A$87,Ярлык!B347,IF(VLOOKUP($AF$4,Заявка!$D$17:$AH$29,Заявка!$AB$16,FALSE)&lt;Ярлык!C347,"",Ярлык!$AF$4))</f>
        <v>#N/A</v>
      </c>
      <c r="B347" s="34" t="e">
        <f>VLOOKUP(C347,Заявка!$A$17:$AH$29,Заявка!$D$16+Заявка!$A$16,TRUE)</f>
        <v>#N/A</v>
      </c>
      <c r="C347" s="36">
        <f t="shared" si="21"/>
        <v>22</v>
      </c>
      <c r="D347" s="67"/>
      <c r="E347" s="96" t="s">
        <v>79</v>
      </c>
      <c r="F347" s="96"/>
      <c r="G347" s="96"/>
      <c r="H347" s="96"/>
      <c r="I347" s="96"/>
      <c r="J347" s="97" t="e">
        <f>VLOOKUP($A347,Заявка!$D$17:$AH$29,Заявка!$T$16,FALSE)</f>
        <v>#N/A</v>
      </c>
      <c r="K347" s="97"/>
      <c r="L347" s="97"/>
      <c r="M347" s="97"/>
      <c r="N347" s="97"/>
      <c r="O347" s="97"/>
      <c r="P347" s="97"/>
      <c r="Q347" s="97"/>
      <c r="R347" s="97"/>
      <c r="S347" s="97"/>
      <c r="T347" s="97"/>
      <c r="U347" s="97"/>
      <c r="V347" s="68"/>
      <c r="W347" s="69"/>
      <c r="X347" s="135"/>
      <c r="Y347" s="136"/>
      <c r="Z347" s="136"/>
      <c r="AA347" s="136"/>
      <c r="AB347" s="136"/>
      <c r="AC347" s="136"/>
      <c r="AD347" s="137"/>
      <c r="AE347" s="70"/>
    </row>
    <row r="348" spans="1:31" ht="3" customHeight="1" x14ac:dyDescent="0.25">
      <c r="A348" s="43" t="e">
        <f>IF($AF$13=Спр!$A$87,Ярлык!B348,IF(VLOOKUP($AF$4,Заявка!$D$17:$AH$29,Заявка!$AB$16,FALSE)&lt;Ярлык!C348,"",Ярлык!$AF$4))</f>
        <v>#N/A</v>
      </c>
      <c r="B348" s="34" t="e">
        <f>VLOOKUP(C348,Заявка!$A$17:$AH$29,Заявка!$D$16+Заявка!$A$16,TRUE)</f>
        <v>#N/A</v>
      </c>
      <c r="C348" s="36">
        <f t="shared" si="21"/>
        <v>22</v>
      </c>
      <c r="D348" s="67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  <c r="S348" s="68"/>
      <c r="T348" s="68"/>
      <c r="U348" s="68"/>
      <c r="V348" s="68"/>
      <c r="W348" s="69"/>
      <c r="X348" s="135" t="str">
        <f>Заявка!$L$11</f>
        <v>89991112223 Удальцов Вячеслав</v>
      </c>
      <c r="Y348" s="136"/>
      <c r="Z348" s="136"/>
      <c r="AA348" s="136"/>
      <c r="AB348" s="136"/>
      <c r="AC348" s="136"/>
      <c r="AD348" s="137"/>
      <c r="AE348" s="70"/>
    </row>
    <row r="349" spans="1:31" ht="15" customHeight="1" x14ac:dyDescent="0.25">
      <c r="A349" s="43" t="e">
        <f>IF($AF$13=Спр!$A$87,Ярлык!B349,IF(VLOOKUP($AF$4,Заявка!$D$17:$AH$29,Заявка!$AB$16,FALSE)&lt;Ярлык!C349,"",Ярлык!$AF$4))</f>
        <v>#N/A</v>
      </c>
      <c r="B349" s="34" t="e">
        <f>VLOOKUP(C349,Заявка!$A$17:$AH$29,Заявка!$D$16+Заявка!$A$16,TRUE)</f>
        <v>#N/A</v>
      </c>
      <c r="C349" s="36">
        <f t="shared" si="21"/>
        <v>22</v>
      </c>
      <c r="D349" s="67"/>
      <c r="E349" s="141" t="s">
        <v>80</v>
      </c>
      <c r="F349" s="141"/>
      <c r="G349" s="141"/>
      <c r="H349" s="141"/>
      <c r="I349" s="143">
        <f ca="1">TODAY()</f>
        <v>46093</v>
      </c>
      <c r="J349" s="144"/>
      <c r="K349" s="144"/>
      <c r="L349" s="144"/>
      <c r="M349" s="68"/>
      <c r="N349" s="141" t="s">
        <v>81</v>
      </c>
      <c r="O349" s="141"/>
      <c r="P349" s="141"/>
      <c r="Q349" s="141"/>
      <c r="R349" s="146"/>
      <c r="S349" s="147"/>
      <c r="T349" s="147"/>
      <c r="U349" s="147"/>
      <c r="V349" s="68"/>
      <c r="W349" s="69"/>
      <c r="X349" s="138"/>
      <c r="Y349" s="139"/>
      <c r="Z349" s="139"/>
      <c r="AA349" s="139"/>
      <c r="AB349" s="139"/>
      <c r="AC349" s="139"/>
      <c r="AD349" s="140"/>
      <c r="AE349" s="70"/>
    </row>
    <row r="350" spans="1:31" ht="6" customHeight="1" x14ac:dyDescent="0.25">
      <c r="A350" s="43" t="e">
        <f>IF($AF$13=Спр!$A$87,Ярлык!B350,IF(VLOOKUP($AF$4,Заявка!$D$17:$AH$29,Заявка!$AB$16,FALSE)&lt;Ярлык!C350,"",Ярлык!$AF$4))</f>
        <v>#N/A</v>
      </c>
      <c r="B350" s="34" t="e">
        <f>VLOOKUP(C350,Заявка!$A$17:$AH$29,Заявка!$D$16+Заявка!$A$16,TRUE)</f>
        <v>#N/A</v>
      </c>
      <c r="C350" s="36">
        <f t="shared" si="21"/>
        <v>22</v>
      </c>
      <c r="D350" s="67"/>
      <c r="E350" s="142"/>
      <c r="F350" s="142"/>
      <c r="G350" s="142"/>
      <c r="H350" s="142"/>
      <c r="I350" s="145"/>
      <c r="J350" s="145"/>
      <c r="K350" s="145"/>
      <c r="L350" s="145"/>
      <c r="M350" s="68"/>
      <c r="N350" s="142"/>
      <c r="O350" s="142"/>
      <c r="P350" s="142"/>
      <c r="Q350" s="142"/>
      <c r="R350" s="148"/>
      <c r="S350" s="148"/>
      <c r="T350" s="148"/>
      <c r="U350" s="148"/>
      <c r="V350" s="68"/>
      <c r="W350" s="69"/>
      <c r="X350" s="68"/>
      <c r="Y350" s="68"/>
      <c r="Z350" s="68"/>
      <c r="AA350" s="68"/>
      <c r="AB350" s="68"/>
      <c r="AC350" s="68"/>
      <c r="AD350" s="68"/>
      <c r="AE350" s="70"/>
    </row>
    <row r="351" spans="1:31" ht="6" customHeight="1" x14ac:dyDescent="0.25">
      <c r="A351" s="43" t="e">
        <f>IF($AF$13=Спр!$A$87,Ярлык!B351,IF(VLOOKUP($AF$4,Заявка!$D$17:$AH$29,Заявка!$AB$16,FALSE)&lt;Ярлык!C351,"",Ярлык!$AF$4))</f>
        <v>#N/A</v>
      </c>
      <c r="B351" s="34" t="e">
        <f>VLOOKUP(C351,Заявка!$A$17:$AH$29,Заявка!$D$16+Заявка!$A$16,TRUE)</f>
        <v>#N/A</v>
      </c>
      <c r="C351" s="37">
        <f t="shared" si="21"/>
        <v>22</v>
      </c>
      <c r="D351" s="76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  <c r="Q351" s="77"/>
      <c r="R351" s="77"/>
      <c r="S351" s="77"/>
      <c r="T351" s="77"/>
      <c r="U351" s="77"/>
      <c r="V351" s="77"/>
      <c r="W351" s="78"/>
      <c r="X351" s="77"/>
      <c r="Y351" s="77"/>
      <c r="Z351" s="77"/>
      <c r="AA351" s="77"/>
      <c r="AB351" s="77"/>
      <c r="AC351" s="77"/>
      <c r="AD351" s="77"/>
      <c r="AE351" s="79"/>
    </row>
    <row r="352" spans="1:31" ht="10.5" customHeight="1" thickBot="1" x14ac:dyDescent="0.3">
      <c r="A352" s="43" t="e">
        <f>IF($AF$13=Спр!$A$87,Ярлык!B352,IF(VLOOKUP($AF$4,Заявка!$D$17:$AH$29,Заявка!$AB$16,FALSE)&lt;Ярлык!C352,"",Ярлык!$AF$4))</f>
        <v>#N/A</v>
      </c>
      <c r="B352" s="34" t="e">
        <f>VLOOKUP(C352,Заявка!$A$17:$AH$29,Заявка!$D$16+Заявка!$A$16,TRUE)</f>
        <v>#N/A</v>
      </c>
      <c r="C352" s="37">
        <f>C351</f>
        <v>22</v>
      </c>
      <c r="D352" s="80"/>
      <c r="E352" s="80"/>
      <c r="F352" s="80"/>
      <c r="G352" s="80"/>
      <c r="H352" s="80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0"/>
      <c r="AC352" s="80"/>
      <c r="AD352" s="80"/>
      <c r="AE352" s="80"/>
    </row>
    <row r="353" spans="1:31" ht="10.5" customHeight="1" x14ac:dyDescent="0.25">
      <c r="A353" s="43" t="e">
        <f>IF($AF$13=Спр!$A$87,Ярлык!B353,IF(VLOOKUP($AF$4,Заявка!$D$17:$AH$29,Заявка!$AB$16,FALSE)&lt;Ярлык!C353,"",Ярлык!$AF$4))</f>
        <v>#N/A</v>
      </c>
      <c r="B353" s="34" t="e">
        <f>VLOOKUP(C353,Заявка!$A$17:$AH$29,Заявка!$D$16+Заявка!$A$16,TRUE)</f>
        <v>#N/A</v>
      </c>
      <c r="C353" s="35">
        <f>C352+1</f>
        <v>23</v>
      </c>
    </row>
    <row r="354" spans="1:31" ht="3.75" customHeight="1" x14ac:dyDescent="0.25">
      <c r="A354" s="43" t="e">
        <f>IF($AF$13=Спр!$A$87,Ярлык!B354,IF(VLOOKUP($AF$4,Заявка!$D$17:$AH$29,Заявка!$AB$16,FALSE)&lt;Ярлык!C354,"",Ярлык!$AF$4))</f>
        <v>#N/A</v>
      </c>
      <c r="B354" s="34" t="e">
        <f>VLOOKUP(C354,Заявка!$A$17:$AH$29,Заявка!$D$16+Заявка!$A$16,TRUE)</f>
        <v>#N/A</v>
      </c>
      <c r="C354" s="36">
        <f>C353</f>
        <v>23</v>
      </c>
      <c r="D354" s="63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5"/>
      <c r="X354" s="64"/>
      <c r="Y354" s="64"/>
      <c r="Z354" s="64"/>
      <c r="AA354" s="64"/>
      <c r="AB354" s="64"/>
      <c r="AC354" s="64"/>
      <c r="AD354" s="64"/>
      <c r="AE354" s="66"/>
    </row>
    <row r="355" spans="1:31" ht="18.75" customHeight="1" x14ac:dyDescent="0.25">
      <c r="A355" s="43" t="e">
        <f>IF($AF$13=Спр!$A$87,Ярлык!B355,IF(VLOOKUP($AF$4,Заявка!$D$17:$AH$29,Заявка!$AB$16,FALSE)&lt;Ярлык!C355,"",Ярлык!$AF$4))</f>
        <v>#N/A</v>
      </c>
      <c r="B355" s="34" t="e">
        <f>VLOOKUP(C355,Заявка!$A$17:$AH$29,Заявка!$D$16+Заявка!$A$16,TRUE)</f>
        <v>#N/A</v>
      </c>
      <c r="C355" s="36">
        <f t="shared" ref="C355:C367" si="22">C354</f>
        <v>23</v>
      </c>
      <c r="D355" s="67"/>
      <c r="E355" s="98" t="s">
        <v>83</v>
      </c>
      <c r="F355" s="98"/>
      <c r="G355" s="98"/>
      <c r="H355" s="98"/>
      <c r="I355" s="98"/>
      <c r="J355" s="99" t="e">
        <f>VLOOKUP($A354,Заявка!$D$17:$AH$29,Заявка!$H$16,FALSE)</f>
        <v>#N/A</v>
      </c>
      <c r="K355" s="100"/>
      <c r="L355" s="100"/>
      <c r="M355" s="100"/>
      <c r="N355" s="100"/>
      <c r="O355" s="100"/>
      <c r="P355" s="100"/>
      <c r="Q355" s="100"/>
      <c r="R355" s="100"/>
      <c r="S355" s="101"/>
      <c r="T355" s="68"/>
      <c r="U355" s="68"/>
      <c r="V355" s="68"/>
      <c r="W355" s="69"/>
      <c r="X355" s="102" t="s">
        <v>76</v>
      </c>
      <c r="Y355" s="103"/>
      <c r="Z355" s="103"/>
      <c r="AA355" s="104"/>
      <c r="AB355" s="105" t="s">
        <v>61</v>
      </c>
      <c r="AC355" s="106"/>
      <c r="AD355" s="107"/>
      <c r="AE355" s="70"/>
    </row>
    <row r="356" spans="1:31" ht="3" customHeight="1" x14ac:dyDescent="0.25">
      <c r="A356" s="43" t="e">
        <f>IF($AF$13=Спр!$A$87,Ярлык!B356,IF(VLOOKUP($AF$4,Заявка!$D$17:$AH$29,Заявка!$AB$16,FALSE)&lt;Ярлык!C356,"",Ярлык!$AF$4))</f>
        <v>#N/A</v>
      </c>
      <c r="B356" s="34" t="e">
        <f>VLOOKUP(C356,Заявка!$A$17:$AH$29,Заявка!$D$16+Заявка!$A$16,TRUE)</f>
        <v>#N/A</v>
      </c>
      <c r="C356" s="36">
        <f t="shared" si="22"/>
        <v>23</v>
      </c>
      <c r="D356" s="67"/>
      <c r="E356" s="71"/>
      <c r="F356" s="71"/>
      <c r="G356" s="71"/>
      <c r="H356" s="71"/>
      <c r="I356" s="71"/>
      <c r="J356" s="72"/>
      <c r="K356" s="72"/>
      <c r="L356" s="72"/>
      <c r="M356" s="72"/>
      <c r="N356" s="72"/>
      <c r="O356" s="72"/>
      <c r="P356" s="72"/>
      <c r="Q356" s="68"/>
      <c r="R356" s="73"/>
      <c r="S356" s="73"/>
      <c r="T356" s="73"/>
      <c r="U356" s="73"/>
      <c r="V356" s="74"/>
      <c r="W356" s="75"/>
      <c r="X356" s="74"/>
      <c r="Y356" s="74"/>
      <c r="Z356" s="74"/>
      <c r="AA356" s="74"/>
      <c r="AB356" s="74"/>
      <c r="AC356" s="74"/>
      <c r="AD356" s="74"/>
      <c r="AE356" s="70"/>
    </row>
    <row r="357" spans="1:31" ht="1.5" customHeight="1" x14ac:dyDescent="0.25">
      <c r="A357" s="43" t="e">
        <f>IF($AF$13=Спр!$A$87,Ярлык!B357,IF(VLOOKUP($AF$4,Заявка!$D$17:$AH$29,Заявка!$AB$16,FALSE)&lt;Ярлык!C357,"",Ярлык!$AF$4))</f>
        <v>#N/A</v>
      </c>
      <c r="B357" s="34" t="e">
        <f>VLOOKUP(C357,Заявка!$A$17:$AH$29,Заявка!$D$16+Заявка!$A$16,TRUE)</f>
        <v>#N/A</v>
      </c>
      <c r="C357" s="36">
        <f t="shared" si="22"/>
        <v>23</v>
      </c>
      <c r="D357" s="67"/>
      <c r="E357" s="68"/>
      <c r="F357" s="68"/>
      <c r="G357" s="68"/>
      <c r="H357" s="68"/>
      <c r="I357" s="68"/>
      <c r="J357" s="68"/>
      <c r="K357" s="68"/>
      <c r="L357" s="68"/>
      <c r="M357" s="68"/>
      <c r="N357" s="68"/>
      <c r="O357" s="68"/>
      <c r="P357" s="68"/>
      <c r="Q357" s="68"/>
      <c r="R357" s="68"/>
      <c r="S357" s="68"/>
      <c r="T357" s="68"/>
      <c r="U357" s="68"/>
      <c r="V357" s="68"/>
      <c r="W357" s="69"/>
      <c r="X357" s="68"/>
      <c r="Y357" s="68"/>
      <c r="Z357" s="68"/>
      <c r="AA357" s="68"/>
      <c r="AB357" s="68"/>
      <c r="AC357" s="68"/>
      <c r="AD357" s="68"/>
      <c r="AE357" s="70"/>
    </row>
    <row r="358" spans="1:31" ht="12" customHeight="1" x14ac:dyDescent="0.25">
      <c r="A358" s="43" t="e">
        <f>IF($AF$13=Спр!$A$87,Ярлык!B358,IF(VLOOKUP($AF$4,Заявка!$D$17:$AH$29,Заявка!$AB$16,FALSE)&lt;Ярлык!C358,"",Ярлык!$AF$4))</f>
        <v>#N/A</v>
      </c>
      <c r="B358" s="34" t="e">
        <f>VLOOKUP(C358,Заявка!$A$17:$AH$29,Заявка!$D$16+Заявка!$A$16,TRUE)</f>
        <v>#N/A</v>
      </c>
      <c r="C358" s="36">
        <f t="shared" si="22"/>
        <v>23</v>
      </c>
      <c r="D358" s="67"/>
      <c r="E358" s="108" t="s">
        <v>82</v>
      </c>
      <c r="F358" s="108"/>
      <c r="G358" s="108"/>
      <c r="H358" s="108"/>
      <c r="I358" s="108"/>
      <c r="J358" s="111" t="e">
        <f>VLOOKUP($A357,Заявка!$D$17:$AH$29,Заявка!$O$16,FALSE)</f>
        <v>#N/A</v>
      </c>
      <c r="K358" s="111"/>
      <c r="L358" s="111"/>
      <c r="M358" s="111"/>
      <c r="N358" s="111"/>
      <c r="O358" s="111"/>
      <c r="P358" s="111"/>
      <c r="Q358" s="111"/>
      <c r="R358" s="111"/>
      <c r="S358" s="111"/>
      <c r="T358" s="111"/>
      <c r="U358" s="111"/>
      <c r="V358" s="68"/>
      <c r="W358" s="69"/>
      <c r="X358" s="114" t="s">
        <v>77</v>
      </c>
      <c r="Y358" s="114"/>
      <c r="Z358" s="114"/>
      <c r="AA358" s="114"/>
      <c r="AB358" s="114"/>
      <c r="AC358" s="114"/>
      <c r="AD358" s="114"/>
      <c r="AE358" s="70"/>
    </row>
    <row r="359" spans="1:31" ht="3" customHeight="1" x14ac:dyDescent="0.25">
      <c r="A359" s="43" t="e">
        <f>IF($AF$13=Спр!$A$87,Ярлык!B359,IF(VLOOKUP($AF$4,Заявка!$D$17:$AH$29,Заявка!$AB$16,FALSE)&lt;Ярлык!C359,"",Ярлык!$AF$4))</f>
        <v>#N/A</v>
      </c>
      <c r="B359" s="34" t="e">
        <f>VLOOKUP(C359,Заявка!$A$17:$AH$29,Заявка!$D$16+Заявка!$A$16,TRUE)</f>
        <v>#N/A</v>
      </c>
      <c r="C359" s="36">
        <f t="shared" si="22"/>
        <v>23</v>
      </c>
      <c r="D359" s="67"/>
      <c r="E359" s="109"/>
      <c r="F359" s="109"/>
      <c r="G359" s="109"/>
      <c r="H359" s="109"/>
      <c r="I359" s="109"/>
      <c r="J359" s="112"/>
      <c r="K359" s="112"/>
      <c r="L359" s="112"/>
      <c r="M359" s="112"/>
      <c r="N359" s="112"/>
      <c r="O359" s="112"/>
      <c r="P359" s="112"/>
      <c r="Q359" s="112"/>
      <c r="R359" s="112"/>
      <c r="S359" s="112"/>
      <c r="T359" s="112"/>
      <c r="U359" s="112"/>
      <c r="V359" s="68"/>
      <c r="W359" s="69"/>
      <c r="X359" s="68"/>
      <c r="Y359" s="68"/>
      <c r="Z359" s="68"/>
      <c r="AA359" s="68"/>
      <c r="AB359" s="68"/>
      <c r="AC359" s="68"/>
      <c r="AD359" s="68"/>
      <c r="AE359" s="70"/>
    </row>
    <row r="360" spans="1:31" ht="15" customHeight="1" x14ac:dyDescent="0.25">
      <c r="A360" s="43" t="e">
        <f>IF($AF$13=Спр!$A$87,Ярлык!B360,IF(VLOOKUP($AF$4,Заявка!$D$17:$AH$29,Заявка!$AB$16,FALSE)&lt;Ярлык!C360,"",Ярлык!$AF$4))</f>
        <v>#N/A</v>
      </c>
      <c r="B360" s="34" t="e">
        <f>VLOOKUP(C360,Заявка!$A$17:$AH$29,Заявка!$D$16+Заявка!$A$16,TRUE)</f>
        <v>#N/A</v>
      </c>
      <c r="C360" s="36">
        <f t="shared" si="22"/>
        <v>23</v>
      </c>
      <c r="D360" s="67"/>
      <c r="E360" s="110"/>
      <c r="F360" s="110"/>
      <c r="G360" s="110"/>
      <c r="H360" s="110"/>
      <c r="I360" s="110"/>
      <c r="J360" s="113"/>
      <c r="K360" s="113"/>
      <c r="L360" s="113"/>
      <c r="M360" s="113"/>
      <c r="N360" s="113"/>
      <c r="O360" s="113"/>
      <c r="P360" s="113"/>
      <c r="Q360" s="113"/>
      <c r="R360" s="113"/>
      <c r="S360" s="113"/>
      <c r="T360" s="113"/>
      <c r="U360" s="113"/>
      <c r="V360" s="68"/>
      <c r="W360" s="69"/>
      <c r="X360" s="115" t="str">
        <f>Заявка!$L$10</f>
        <v>ООО "Довольный клиент"</v>
      </c>
      <c r="Y360" s="116"/>
      <c r="Z360" s="116"/>
      <c r="AA360" s="116"/>
      <c r="AB360" s="116"/>
      <c r="AC360" s="116"/>
      <c r="AD360" s="117"/>
      <c r="AE360" s="70"/>
    </row>
    <row r="361" spans="1:31" ht="12.75" customHeight="1" x14ac:dyDescent="0.25">
      <c r="A361" s="43" t="e">
        <f>IF($AF$13=Спр!$A$87,Ярлык!B361,IF(VLOOKUP($AF$4,Заявка!$D$17:$AH$29,Заявка!$AB$16,FALSE)&lt;Ярлык!C361,"",Ярлык!$AF$4))</f>
        <v>#N/A</v>
      </c>
      <c r="B361" s="34" t="e">
        <f>VLOOKUP(C361,Заявка!$A$17:$AH$29,Заявка!$D$16+Заявка!$A$16,TRUE)</f>
        <v>#N/A</v>
      </c>
      <c r="C361" s="36">
        <f t="shared" si="22"/>
        <v>23</v>
      </c>
      <c r="D361" s="67"/>
      <c r="E361" s="118" t="s">
        <v>78</v>
      </c>
      <c r="F361" s="119"/>
      <c r="G361" s="119"/>
      <c r="H361" s="119"/>
      <c r="I361" s="120"/>
      <c r="J361" s="124" t="e">
        <f>VLOOKUP($A361,Заявка!$D$17:$AH$29,Заявка!$E$16,FALSE)</f>
        <v>#N/A</v>
      </c>
      <c r="K361" s="124"/>
      <c r="L361" s="124"/>
      <c r="M361" s="124"/>
      <c r="N361" s="124"/>
      <c r="O361" s="126" t="e">
        <f>VLOOKUP($A361,Заявка!$D$17:$AH$29,Заявка!$J$16,FALSE)</f>
        <v>#N/A</v>
      </c>
      <c r="P361" s="127"/>
      <c r="Q361" s="127"/>
      <c r="R361" s="127"/>
      <c r="S361" s="127"/>
      <c r="T361" s="127"/>
      <c r="U361" s="128"/>
      <c r="V361" s="68"/>
      <c r="W361" s="69"/>
      <c r="X361" s="132" t="str">
        <f>Заявка!$L$9</f>
        <v>Москва</v>
      </c>
      <c r="Y361" s="133"/>
      <c r="Z361" s="133"/>
      <c r="AA361" s="133"/>
      <c r="AB361" s="133"/>
      <c r="AC361" s="133"/>
      <c r="AD361" s="134"/>
      <c r="AE361" s="70"/>
    </row>
    <row r="362" spans="1:31" ht="7.5" customHeight="1" x14ac:dyDescent="0.25">
      <c r="A362" s="43" t="e">
        <f>IF($AF$13=Спр!$A$87,Ярлык!B362,IF(VLOOKUP($AF$4,Заявка!$D$17:$AH$29,Заявка!$AB$16,FALSE)&lt;Ярлык!C362,"",Ярлык!$AF$4))</f>
        <v>#N/A</v>
      </c>
      <c r="B362" s="34" t="e">
        <f>VLOOKUP(C362,Заявка!$A$17:$AH$29,Заявка!$D$16+Заявка!$A$16,TRUE)</f>
        <v>#N/A</v>
      </c>
      <c r="C362" s="36">
        <f t="shared" si="22"/>
        <v>23</v>
      </c>
      <c r="D362" s="67"/>
      <c r="E362" s="121"/>
      <c r="F362" s="122"/>
      <c r="G362" s="122"/>
      <c r="H362" s="122"/>
      <c r="I362" s="123"/>
      <c r="J362" s="125"/>
      <c r="K362" s="125"/>
      <c r="L362" s="125"/>
      <c r="M362" s="125"/>
      <c r="N362" s="125"/>
      <c r="O362" s="129"/>
      <c r="P362" s="130"/>
      <c r="Q362" s="130"/>
      <c r="R362" s="130"/>
      <c r="S362" s="130"/>
      <c r="T362" s="130"/>
      <c r="U362" s="131"/>
      <c r="V362" s="68"/>
      <c r="W362" s="69"/>
      <c r="X362" s="135"/>
      <c r="Y362" s="136"/>
      <c r="Z362" s="136"/>
      <c r="AA362" s="136"/>
      <c r="AB362" s="136"/>
      <c r="AC362" s="136"/>
      <c r="AD362" s="137"/>
      <c r="AE362" s="70"/>
    </row>
    <row r="363" spans="1:31" ht="13.5" customHeight="1" x14ac:dyDescent="0.25">
      <c r="A363" s="43" t="e">
        <f>IF($AF$13=Спр!$A$87,Ярлык!B363,IF(VLOOKUP($AF$4,Заявка!$D$17:$AH$29,Заявка!$AB$16,FALSE)&lt;Ярлык!C363,"",Ярлык!$AF$4))</f>
        <v>#N/A</v>
      </c>
      <c r="B363" s="34" t="e">
        <f>VLOOKUP(C363,Заявка!$A$17:$AH$29,Заявка!$D$16+Заявка!$A$16,TRUE)</f>
        <v>#N/A</v>
      </c>
      <c r="C363" s="36">
        <f t="shared" si="22"/>
        <v>23</v>
      </c>
      <c r="D363" s="67"/>
      <c r="E363" s="96" t="s">
        <v>79</v>
      </c>
      <c r="F363" s="96"/>
      <c r="G363" s="96"/>
      <c r="H363" s="96"/>
      <c r="I363" s="96"/>
      <c r="J363" s="97" t="e">
        <f>VLOOKUP($A363,Заявка!$D$17:$AH$29,Заявка!$T$16,FALSE)</f>
        <v>#N/A</v>
      </c>
      <c r="K363" s="97"/>
      <c r="L363" s="97"/>
      <c r="M363" s="97"/>
      <c r="N363" s="97"/>
      <c r="O363" s="97"/>
      <c r="P363" s="97"/>
      <c r="Q363" s="97"/>
      <c r="R363" s="97"/>
      <c r="S363" s="97"/>
      <c r="T363" s="97"/>
      <c r="U363" s="97"/>
      <c r="V363" s="68"/>
      <c r="W363" s="69"/>
      <c r="X363" s="135"/>
      <c r="Y363" s="136"/>
      <c r="Z363" s="136"/>
      <c r="AA363" s="136"/>
      <c r="AB363" s="136"/>
      <c r="AC363" s="136"/>
      <c r="AD363" s="137"/>
      <c r="AE363" s="70"/>
    </row>
    <row r="364" spans="1:31" ht="3" customHeight="1" x14ac:dyDescent="0.25">
      <c r="A364" s="43" t="e">
        <f>IF($AF$13=Спр!$A$87,Ярлык!B364,IF(VLOOKUP($AF$4,Заявка!$D$17:$AH$29,Заявка!$AB$16,FALSE)&lt;Ярлык!C364,"",Ярлык!$AF$4))</f>
        <v>#N/A</v>
      </c>
      <c r="B364" s="34" t="e">
        <f>VLOOKUP(C364,Заявка!$A$17:$AH$29,Заявка!$D$16+Заявка!$A$16,TRUE)</f>
        <v>#N/A</v>
      </c>
      <c r="C364" s="36">
        <f t="shared" si="22"/>
        <v>23</v>
      </c>
      <c r="D364" s="67"/>
      <c r="E364" s="68"/>
      <c r="F364" s="68"/>
      <c r="G364" s="68"/>
      <c r="H364" s="68"/>
      <c r="I364" s="68"/>
      <c r="J364" s="68"/>
      <c r="K364" s="68"/>
      <c r="L364" s="68"/>
      <c r="M364" s="68"/>
      <c r="N364" s="68"/>
      <c r="O364" s="68"/>
      <c r="P364" s="68"/>
      <c r="Q364" s="68"/>
      <c r="R364" s="68"/>
      <c r="S364" s="68"/>
      <c r="T364" s="68"/>
      <c r="U364" s="68"/>
      <c r="V364" s="68"/>
      <c r="W364" s="69"/>
      <c r="X364" s="135" t="str">
        <f>Заявка!$L$11</f>
        <v>89991112223 Удальцов Вячеслав</v>
      </c>
      <c r="Y364" s="136"/>
      <c r="Z364" s="136"/>
      <c r="AA364" s="136"/>
      <c r="AB364" s="136"/>
      <c r="AC364" s="136"/>
      <c r="AD364" s="137"/>
      <c r="AE364" s="70"/>
    </row>
    <row r="365" spans="1:31" ht="15" customHeight="1" x14ac:dyDescent="0.25">
      <c r="A365" s="43" t="e">
        <f>IF($AF$13=Спр!$A$87,Ярлык!B365,IF(VLOOKUP($AF$4,Заявка!$D$17:$AH$29,Заявка!$AB$16,FALSE)&lt;Ярлык!C365,"",Ярлык!$AF$4))</f>
        <v>#N/A</v>
      </c>
      <c r="B365" s="34" t="e">
        <f>VLOOKUP(C365,Заявка!$A$17:$AH$29,Заявка!$D$16+Заявка!$A$16,TRUE)</f>
        <v>#N/A</v>
      </c>
      <c r="C365" s="36">
        <f t="shared" si="22"/>
        <v>23</v>
      </c>
      <c r="D365" s="67"/>
      <c r="E365" s="141" t="s">
        <v>80</v>
      </c>
      <c r="F365" s="141"/>
      <c r="G365" s="141"/>
      <c r="H365" s="141"/>
      <c r="I365" s="143">
        <f ca="1">TODAY()</f>
        <v>46093</v>
      </c>
      <c r="J365" s="144"/>
      <c r="K365" s="144"/>
      <c r="L365" s="144"/>
      <c r="M365" s="68"/>
      <c r="N365" s="141" t="s">
        <v>81</v>
      </c>
      <c r="O365" s="141"/>
      <c r="P365" s="141"/>
      <c r="Q365" s="141"/>
      <c r="R365" s="146"/>
      <c r="S365" s="147"/>
      <c r="T365" s="147"/>
      <c r="U365" s="147"/>
      <c r="V365" s="68"/>
      <c r="W365" s="69"/>
      <c r="X365" s="138"/>
      <c r="Y365" s="139"/>
      <c r="Z365" s="139"/>
      <c r="AA365" s="139"/>
      <c r="AB365" s="139"/>
      <c r="AC365" s="139"/>
      <c r="AD365" s="140"/>
      <c r="AE365" s="70"/>
    </row>
    <row r="366" spans="1:31" ht="6" customHeight="1" x14ac:dyDescent="0.25">
      <c r="A366" s="43" t="e">
        <f>IF($AF$13=Спр!$A$87,Ярлык!B366,IF(VLOOKUP($AF$4,Заявка!$D$17:$AH$29,Заявка!$AB$16,FALSE)&lt;Ярлык!C366,"",Ярлык!$AF$4))</f>
        <v>#N/A</v>
      </c>
      <c r="B366" s="34" t="e">
        <f>VLOOKUP(C366,Заявка!$A$17:$AH$29,Заявка!$D$16+Заявка!$A$16,TRUE)</f>
        <v>#N/A</v>
      </c>
      <c r="C366" s="36">
        <f t="shared" si="22"/>
        <v>23</v>
      </c>
      <c r="D366" s="67"/>
      <c r="E366" s="142"/>
      <c r="F366" s="142"/>
      <c r="G366" s="142"/>
      <c r="H366" s="142"/>
      <c r="I366" s="145"/>
      <c r="J366" s="145"/>
      <c r="K366" s="145"/>
      <c r="L366" s="145"/>
      <c r="M366" s="68"/>
      <c r="N366" s="142"/>
      <c r="O366" s="142"/>
      <c r="P366" s="142"/>
      <c r="Q366" s="142"/>
      <c r="R366" s="148"/>
      <c r="S366" s="148"/>
      <c r="T366" s="148"/>
      <c r="U366" s="148"/>
      <c r="V366" s="68"/>
      <c r="W366" s="69"/>
      <c r="X366" s="68"/>
      <c r="Y366" s="68"/>
      <c r="Z366" s="68"/>
      <c r="AA366" s="68"/>
      <c r="AB366" s="68"/>
      <c r="AC366" s="68"/>
      <c r="AD366" s="68"/>
      <c r="AE366" s="70"/>
    </row>
    <row r="367" spans="1:31" ht="6" customHeight="1" x14ac:dyDescent="0.25">
      <c r="A367" s="43" t="e">
        <f>IF($AF$13=Спр!$A$87,Ярлык!B367,IF(VLOOKUP($AF$4,Заявка!$D$17:$AH$29,Заявка!$AB$16,FALSE)&lt;Ярлык!C367,"",Ярлык!$AF$4))</f>
        <v>#N/A</v>
      </c>
      <c r="B367" s="34" t="e">
        <f>VLOOKUP(C367,Заявка!$A$17:$AH$29,Заявка!$D$16+Заявка!$A$16,TRUE)</f>
        <v>#N/A</v>
      </c>
      <c r="C367" s="37">
        <f t="shared" si="22"/>
        <v>23</v>
      </c>
      <c r="D367" s="76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  <c r="Q367" s="77"/>
      <c r="R367" s="77"/>
      <c r="S367" s="77"/>
      <c r="T367" s="77"/>
      <c r="U367" s="77"/>
      <c r="V367" s="77"/>
      <c r="W367" s="78"/>
      <c r="X367" s="77"/>
      <c r="Y367" s="77"/>
      <c r="Z367" s="77"/>
      <c r="AA367" s="77"/>
      <c r="AB367" s="77"/>
      <c r="AC367" s="77"/>
      <c r="AD367" s="77"/>
      <c r="AE367" s="79"/>
    </row>
    <row r="368" spans="1:31" ht="10.5" customHeight="1" thickBot="1" x14ac:dyDescent="0.3">
      <c r="A368" s="43" t="e">
        <f>IF($AF$13=Спр!$A$87,Ярлык!B368,IF(VLOOKUP($AF$4,Заявка!$D$17:$AH$29,Заявка!$AB$16,FALSE)&lt;Ярлык!C368,"",Ярлык!$AF$4))</f>
        <v>#N/A</v>
      </c>
      <c r="B368" s="34" t="e">
        <f>VLOOKUP(C368,Заявка!$A$17:$AH$29,Заявка!$D$16+Заявка!$A$16,TRUE)</f>
        <v>#N/A</v>
      </c>
      <c r="C368" s="37">
        <f>C367</f>
        <v>23</v>
      </c>
      <c r="D368" s="80"/>
      <c r="E368" s="80"/>
      <c r="F368" s="80"/>
      <c r="G368" s="80"/>
      <c r="H368" s="80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  <c r="AD368" s="80"/>
      <c r="AE368" s="80"/>
    </row>
    <row r="369" spans="1:31" ht="10.5" customHeight="1" x14ac:dyDescent="0.25">
      <c r="A369" s="43" t="e">
        <f>IF($AF$13=Спр!$A$87,Ярлык!B369,IF(VLOOKUP($AF$4,Заявка!$D$17:$AH$29,Заявка!$AB$16,FALSE)&lt;Ярлык!C369,"",Ярлык!$AF$4))</f>
        <v>#N/A</v>
      </c>
      <c r="B369" s="34" t="e">
        <f>VLOOKUP(C369,Заявка!$A$17:$AH$29,Заявка!$D$16+Заявка!$A$16,TRUE)</f>
        <v>#N/A</v>
      </c>
      <c r="C369" s="35">
        <f>C368+1</f>
        <v>24</v>
      </c>
    </row>
    <row r="370" spans="1:31" ht="3.75" customHeight="1" x14ac:dyDescent="0.25">
      <c r="A370" s="43" t="e">
        <f>IF($AF$13=Спр!$A$87,Ярлык!B370,IF(VLOOKUP($AF$4,Заявка!$D$17:$AH$29,Заявка!$AB$16,FALSE)&lt;Ярлык!C370,"",Ярлык!$AF$4))</f>
        <v>#N/A</v>
      </c>
      <c r="B370" s="34" t="e">
        <f>VLOOKUP(C370,Заявка!$A$17:$AH$29,Заявка!$D$16+Заявка!$A$16,TRUE)</f>
        <v>#N/A</v>
      </c>
      <c r="C370" s="36">
        <f>C369</f>
        <v>24</v>
      </c>
      <c r="D370" s="63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5"/>
      <c r="X370" s="64"/>
      <c r="Y370" s="64"/>
      <c r="Z370" s="64"/>
      <c r="AA370" s="64"/>
      <c r="AB370" s="64"/>
      <c r="AC370" s="64"/>
      <c r="AD370" s="64"/>
      <c r="AE370" s="66"/>
    </row>
    <row r="371" spans="1:31" ht="18.75" customHeight="1" x14ac:dyDescent="0.25">
      <c r="A371" s="43" t="e">
        <f>IF($AF$13=Спр!$A$87,Ярлык!B371,IF(VLOOKUP($AF$4,Заявка!$D$17:$AH$29,Заявка!$AB$16,FALSE)&lt;Ярлык!C371,"",Ярлык!$AF$4))</f>
        <v>#N/A</v>
      </c>
      <c r="B371" s="34" t="e">
        <f>VLOOKUP(C371,Заявка!$A$17:$AH$29,Заявка!$D$16+Заявка!$A$16,TRUE)</f>
        <v>#N/A</v>
      </c>
      <c r="C371" s="36">
        <f t="shared" ref="C371:C383" si="23">C370</f>
        <v>24</v>
      </c>
      <c r="D371" s="67"/>
      <c r="E371" s="98" t="s">
        <v>83</v>
      </c>
      <c r="F371" s="98"/>
      <c r="G371" s="98"/>
      <c r="H371" s="98"/>
      <c r="I371" s="98"/>
      <c r="J371" s="99" t="e">
        <f>VLOOKUP($A370,Заявка!$D$17:$AH$29,Заявка!$H$16,FALSE)</f>
        <v>#N/A</v>
      </c>
      <c r="K371" s="100"/>
      <c r="L371" s="100"/>
      <c r="M371" s="100"/>
      <c r="N371" s="100"/>
      <c r="O371" s="100"/>
      <c r="P371" s="100"/>
      <c r="Q371" s="100"/>
      <c r="R371" s="100"/>
      <c r="S371" s="101"/>
      <c r="T371" s="68"/>
      <c r="U371" s="68"/>
      <c r="V371" s="68"/>
      <c r="W371" s="69"/>
      <c r="X371" s="102" t="s">
        <v>76</v>
      </c>
      <c r="Y371" s="103"/>
      <c r="Z371" s="103"/>
      <c r="AA371" s="104"/>
      <c r="AB371" s="105" t="s">
        <v>61</v>
      </c>
      <c r="AC371" s="106"/>
      <c r="AD371" s="107"/>
      <c r="AE371" s="70"/>
    </row>
    <row r="372" spans="1:31" ht="3" customHeight="1" x14ac:dyDescent="0.25">
      <c r="A372" s="43" t="e">
        <f>IF($AF$13=Спр!$A$87,Ярлык!B372,IF(VLOOKUP($AF$4,Заявка!$D$17:$AH$29,Заявка!$AB$16,FALSE)&lt;Ярлык!C372,"",Ярлык!$AF$4))</f>
        <v>#N/A</v>
      </c>
      <c r="B372" s="34" t="e">
        <f>VLOOKUP(C372,Заявка!$A$17:$AH$29,Заявка!$D$16+Заявка!$A$16,TRUE)</f>
        <v>#N/A</v>
      </c>
      <c r="C372" s="36">
        <f t="shared" si="23"/>
        <v>24</v>
      </c>
      <c r="D372" s="67"/>
      <c r="E372" s="71"/>
      <c r="F372" s="71"/>
      <c r="G372" s="71"/>
      <c r="H372" s="71"/>
      <c r="I372" s="71"/>
      <c r="J372" s="72"/>
      <c r="K372" s="72"/>
      <c r="L372" s="72"/>
      <c r="M372" s="72"/>
      <c r="N372" s="72"/>
      <c r="O372" s="72"/>
      <c r="P372" s="72"/>
      <c r="Q372" s="68"/>
      <c r="R372" s="73"/>
      <c r="S372" s="73"/>
      <c r="T372" s="73"/>
      <c r="U372" s="73"/>
      <c r="V372" s="74"/>
      <c r="W372" s="75"/>
      <c r="X372" s="74"/>
      <c r="Y372" s="74"/>
      <c r="Z372" s="74"/>
      <c r="AA372" s="74"/>
      <c r="AB372" s="74"/>
      <c r="AC372" s="74"/>
      <c r="AD372" s="74"/>
      <c r="AE372" s="70"/>
    </row>
    <row r="373" spans="1:31" ht="1.5" customHeight="1" x14ac:dyDescent="0.25">
      <c r="A373" s="43" t="e">
        <f>IF($AF$13=Спр!$A$87,Ярлык!B373,IF(VLOOKUP($AF$4,Заявка!$D$17:$AH$29,Заявка!$AB$16,FALSE)&lt;Ярлык!C373,"",Ярлык!$AF$4))</f>
        <v>#N/A</v>
      </c>
      <c r="B373" s="34" t="e">
        <f>VLOOKUP(C373,Заявка!$A$17:$AH$29,Заявка!$D$16+Заявка!$A$16,TRUE)</f>
        <v>#N/A</v>
      </c>
      <c r="C373" s="36">
        <f t="shared" si="23"/>
        <v>24</v>
      </c>
      <c r="D373" s="67"/>
      <c r="E373" s="68"/>
      <c r="F373" s="68"/>
      <c r="G373" s="68"/>
      <c r="H373" s="68"/>
      <c r="I373" s="68"/>
      <c r="J373" s="68"/>
      <c r="K373" s="68"/>
      <c r="L373" s="68"/>
      <c r="M373" s="68"/>
      <c r="N373" s="68"/>
      <c r="O373" s="68"/>
      <c r="P373" s="68"/>
      <c r="Q373" s="68"/>
      <c r="R373" s="68"/>
      <c r="S373" s="68"/>
      <c r="T373" s="68"/>
      <c r="U373" s="68"/>
      <c r="V373" s="68"/>
      <c r="W373" s="69"/>
      <c r="X373" s="68"/>
      <c r="Y373" s="68"/>
      <c r="Z373" s="68"/>
      <c r="AA373" s="68"/>
      <c r="AB373" s="68"/>
      <c r="AC373" s="68"/>
      <c r="AD373" s="68"/>
      <c r="AE373" s="70"/>
    </row>
    <row r="374" spans="1:31" ht="12" customHeight="1" x14ac:dyDescent="0.25">
      <c r="A374" s="43" t="e">
        <f>IF($AF$13=Спр!$A$87,Ярлык!B374,IF(VLOOKUP($AF$4,Заявка!$D$17:$AH$29,Заявка!$AB$16,FALSE)&lt;Ярлык!C374,"",Ярлык!$AF$4))</f>
        <v>#N/A</v>
      </c>
      <c r="B374" s="34" t="e">
        <f>VLOOKUP(C374,Заявка!$A$17:$AH$29,Заявка!$D$16+Заявка!$A$16,TRUE)</f>
        <v>#N/A</v>
      </c>
      <c r="C374" s="36">
        <f t="shared" si="23"/>
        <v>24</v>
      </c>
      <c r="D374" s="67"/>
      <c r="E374" s="108" t="s">
        <v>82</v>
      </c>
      <c r="F374" s="108"/>
      <c r="G374" s="108"/>
      <c r="H374" s="108"/>
      <c r="I374" s="108"/>
      <c r="J374" s="111" t="e">
        <f>VLOOKUP($A373,Заявка!$D$17:$AH$29,Заявка!$O$16,FALSE)</f>
        <v>#N/A</v>
      </c>
      <c r="K374" s="111"/>
      <c r="L374" s="111"/>
      <c r="M374" s="111"/>
      <c r="N374" s="111"/>
      <c r="O374" s="111"/>
      <c r="P374" s="111"/>
      <c r="Q374" s="111"/>
      <c r="R374" s="111"/>
      <c r="S374" s="111"/>
      <c r="T374" s="111"/>
      <c r="U374" s="111"/>
      <c r="V374" s="68"/>
      <c r="W374" s="69"/>
      <c r="X374" s="114" t="s">
        <v>77</v>
      </c>
      <c r="Y374" s="114"/>
      <c r="Z374" s="114"/>
      <c r="AA374" s="114"/>
      <c r="AB374" s="114"/>
      <c r="AC374" s="114"/>
      <c r="AD374" s="114"/>
      <c r="AE374" s="70"/>
    </row>
    <row r="375" spans="1:31" ht="3" customHeight="1" x14ac:dyDescent="0.25">
      <c r="A375" s="43" t="e">
        <f>IF($AF$13=Спр!$A$87,Ярлык!B375,IF(VLOOKUP($AF$4,Заявка!$D$17:$AH$29,Заявка!$AB$16,FALSE)&lt;Ярлык!C375,"",Ярлык!$AF$4))</f>
        <v>#N/A</v>
      </c>
      <c r="B375" s="34" t="e">
        <f>VLOOKUP(C375,Заявка!$A$17:$AH$29,Заявка!$D$16+Заявка!$A$16,TRUE)</f>
        <v>#N/A</v>
      </c>
      <c r="C375" s="36">
        <f t="shared" si="23"/>
        <v>24</v>
      </c>
      <c r="D375" s="67"/>
      <c r="E375" s="109"/>
      <c r="F375" s="109"/>
      <c r="G375" s="109"/>
      <c r="H375" s="109"/>
      <c r="I375" s="109"/>
      <c r="J375" s="112"/>
      <c r="K375" s="112"/>
      <c r="L375" s="112"/>
      <c r="M375" s="112"/>
      <c r="N375" s="112"/>
      <c r="O375" s="112"/>
      <c r="P375" s="112"/>
      <c r="Q375" s="112"/>
      <c r="R375" s="112"/>
      <c r="S375" s="112"/>
      <c r="T375" s="112"/>
      <c r="U375" s="112"/>
      <c r="V375" s="68"/>
      <c r="W375" s="69"/>
      <c r="X375" s="68"/>
      <c r="Y375" s="68"/>
      <c r="Z375" s="68"/>
      <c r="AA375" s="68"/>
      <c r="AB375" s="68"/>
      <c r="AC375" s="68"/>
      <c r="AD375" s="68"/>
      <c r="AE375" s="70"/>
    </row>
    <row r="376" spans="1:31" ht="15" customHeight="1" x14ac:dyDescent="0.25">
      <c r="A376" s="43" t="e">
        <f>IF($AF$13=Спр!$A$87,Ярлык!B376,IF(VLOOKUP($AF$4,Заявка!$D$17:$AH$29,Заявка!$AB$16,FALSE)&lt;Ярлык!C376,"",Ярлык!$AF$4))</f>
        <v>#N/A</v>
      </c>
      <c r="B376" s="34" t="e">
        <f>VLOOKUP(C376,Заявка!$A$17:$AH$29,Заявка!$D$16+Заявка!$A$16,TRUE)</f>
        <v>#N/A</v>
      </c>
      <c r="C376" s="36">
        <f t="shared" si="23"/>
        <v>24</v>
      </c>
      <c r="D376" s="67"/>
      <c r="E376" s="110"/>
      <c r="F376" s="110"/>
      <c r="G376" s="110"/>
      <c r="H376" s="110"/>
      <c r="I376" s="110"/>
      <c r="J376" s="113"/>
      <c r="K376" s="113"/>
      <c r="L376" s="113"/>
      <c r="M376" s="113"/>
      <c r="N376" s="113"/>
      <c r="O376" s="113"/>
      <c r="P376" s="113"/>
      <c r="Q376" s="113"/>
      <c r="R376" s="113"/>
      <c r="S376" s="113"/>
      <c r="T376" s="113"/>
      <c r="U376" s="113"/>
      <c r="V376" s="68"/>
      <c r="W376" s="69"/>
      <c r="X376" s="115" t="str">
        <f>Заявка!$L$10</f>
        <v>ООО "Довольный клиент"</v>
      </c>
      <c r="Y376" s="116"/>
      <c r="Z376" s="116"/>
      <c r="AA376" s="116"/>
      <c r="AB376" s="116"/>
      <c r="AC376" s="116"/>
      <c r="AD376" s="117"/>
      <c r="AE376" s="70"/>
    </row>
    <row r="377" spans="1:31" ht="12.75" customHeight="1" x14ac:dyDescent="0.25">
      <c r="A377" s="43" t="e">
        <f>IF($AF$13=Спр!$A$87,Ярлык!B377,IF(VLOOKUP($AF$4,Заявка!$D$17:$AH$29,Заявка!$AB$16,FALSE)&lt;Ярлык!C377,"",Ярлык!$AF$4))</f>
        <v>#N/A</v>
      </c>
      <c r="B377" s="34" t="e">
        <f>VLOOKUP(C377,Заявка!$A$17:$AH$29,Заявка!$D$16+Заявка!$A$16,TRUE)</f>
        <v>#N/A</v>
      </c>
      <c r="C377" s="36">
        <f t="shared" si="23"/>
        <v>24</v>
      </c>
      <c r="D377" s="67"/>
      <c r="E377" s="118" t="s">
        <v>78</v>
      </c>
      <c r="F377" s="119"/>
      <c r="G377" s="119"/>
      <c r="H377" s="119"/>
      <c r="I377" s="120"/>
      <c r="J377" s="124" t="e">
        <f>VLOOKUP($A377,Заявка!$D$17:$AH$29,Заявка!$E$16,FALSE)</f>
        <v>#N/A</v>
      </c>
      <c r="K377" s="124"/>
      <c r="L377" s="124"/>
      <c r="M377" s="124"/>
      <c r="N377" s="124"/>
      <c r="O377" s="126" t="e">
        <f>VLOOKUP($A377,Заявка!$D$17:$AH$29,Заявка!$J$16,FALSE)</f>
        <v>#N/A</v>
      </c>
      <c r="P377" s="127"/>
      <c r="Q377" s="127"/>
      <c r="R377" s="127"/>
      <c r="S377" s="127"/>
      <c r="T377" s="127"/>
      <c r="U377" s="128"/>
      <c r="V377" s="68"/>
      <c r="W377" s="69"/>
      <c r="X377" s="132" t="str">
        <f>Заявка!$L$9</f>
        <v>Москва</v>
      </c>
      <c r="Y377" s="133"/>
      <c r="Z377" s="133"/>
      <c r="AA377" s="133"/>
      <c r="AB377" s="133"/>
      <c r="AC377" s="133"/>
      <c r="AD377" s="134"/>
      <c r="AE377" s="70"/>
    </row>
    <row r="378" spans="1:31" ht="7.5" customHeight="1" x14ac:dyDescent="0.25">
      <c r="A378" s="43" t="e">
        <f>IF($AF$13=Спр!$A$87,Ярлык!B378,IF(VLOOKUP($AF$4,Заявка!$D$17:$AH$29,Заявка!$AB$16,FALSE)&lt;Ярлык!C378,"",Ярлык!$AF$4))</f>
        <v>#N/A</v>
      </c>
      <c r="B378" s="34" t="e">
        <f>VLOOKUP(C378,Заявка!$A$17:$AH$29,Заявка!$D$16+Заявка!$A$16,TRUE)</f>
        <v>#N/A</v>
      </c>
      <c r="C378" s="36">
        <f t="shared" si="23"/>
        <v>24</v>
      </c>
      <c r="D378" s="67"/>
      <c r="E378" s="121"/>
      <c r="F378" s="122"/>
      <c r="G378" s="122"/>
      <c r="H378" s="122"/>
      <c r="I378" s="123"/>
      <c r="J378" s="125"/>
      <c r="K378" s="125"/>
      <c r="L378" s="125"/>
      <c r="M378" s="125"/>
      <c r="N378" s="125"/>
      <c r="O378" s="129"/>
      <c r="P378" s="130"/>
      <c r="Q378" s="130"/>
      <c r="R378" s="130"/>
      <c r="S378" s="130"/>
      <c r="T378" s="130"/>
      <c r="U378" s="131"/>
      <c r="V378" s="68"/>
      <c r="W378" s="69"/>
      <c r="X378" s="135"/>
      <c r="Y378" s="136"/>
      <c r="Z378" s="136"/>
      <c r="AA378" s="136"/>
      <c r="AB378" s="136"/>
      <c r="AC378" s="136"/>
      <c r="AD378" s="137"/>
      <c r="AE378" s="70"/>
    </row>
    <row r="379" spans="1:31" ht="13.5" customHeight="1" x14ac:dyDescent="0.25">
      <c r="A379" s="43" t="e">
        <f>IF($AF$13=Спр!$A$87,Ярлык!B379,IF(VLOOKUP($AF$4,Заявка!$D$17:$AH$29,Заявка!$AB$16,FALSE)&lt;Ярлык!C379,"",Ярлык!$AF$4))</f>
        <v>#N/A</v>
      </c>
      <c r="B379" s="34" t="e">
        <f>VLOOKUP(C379,Заявка!$A$17:$AH$29,Заявка!$D$16+Заявка!$A$16,TRUE)</f>
        <v>#N/A</v>
      </c>
      <c r="C379" s="36">
        <f t="shared" si="23"/>
        <v>24</v>
      </c>
      <c r="D379" s="67"/>
      <c r="E379" s="96" t="s">
        <v>79</v>
      </c>
      <c r="F379" s="96"/>
      <c r="G379" s="96"/>
      <c r="H379" s="96"/>
      <c r="I379" s="96"/>
      <c r="J379" s="97" t="e">
        <f>VLOOKUP($A379,Заявка!$D$17:$AH$29,Заявка!$T$16,FALSE)</f>
        <v>#N/A</v>
      </c>
      <c r="K379" s="97"/>
      <c r="L379" s="97"/>
      <c r="M379" s="97"/>
      <c r="N379" s="97"/>
      <c r="O379" s="97"/>
      <c r="P379" s="97"/>
      <c r="Q379" s="97"/>
      <c r="R379" s="97"/>
      <c r="S379" s="97"/>
      <c r="T379" s="97"/>
      <c r="U379" s="97"/>
      <c r="V379" s="68"/>
      <c r="W379" s="69"/>
      <c r="X379" s="135"/>
      <c r="Y379" s="136"/>
      <c r="Z379" s="136"/>
      <c r="AA379" s="136"/>
      <c r="AB379" s="136"/>
      <c r="AC379" s="136"/>
      <c r="AD379" s="137"/>
      <c r="AE379" s="70"/>
    </row>
    <row r="380" spans="1:31" ht="3" customHeight="1" x14ac:dyDescent="0.25">
      <c r="A380" s="43" t="e">
        <f>IF($AF$13=Спр!$A$87,Ярлык!B380,IF(VLOOKUP($AF$4,Заявка!$D$17:$AH$29,Заявка!$AB$16,FALSE)&lt;Ярлык!C380,"",Ярлык!$AF$4))</f>
        <v>#N/A</v>
      </c>
      <c r="B380" s="34" t="e">
        <f>VLOOKUP(C380,Заявка!$A$17:$AH$29,Заявка!$D$16+Заявка!$A$16,TRUE)</f>
        <v>#N/A</v>
      </c>
      <c r="C380" s="36">
        <f t="shared" si="23"/>
        <v>24</v>
      </c>
      <c r="D380" s="67"/>
      <c r="E380" s="68"/>
      <c r="F380" s="68"/>
      <c r="G380" s="68"/>
      <c r="H380" s="68"/>
      <c r="I380" s="68"/>
      <c r="J380" s="68"/>
      <c r="K380" s="68"/>
      <c r="L380" s="68"/>
      <c r="M380" s="68"/>
      <c r="N380" s="68"/>
      <c r="O380" s="68"/>
      <c r="P380" s="68"/>
      <c r="Q380" s="68"/>
      <c r="R380" s="68"/>
      <c r="S380" s="68"/>
      <c r="T380" s="68"/>
      <c r="U380" s="68"/>
      <c r="V380" s="68"/>
      <c r="W380" s="69"/>
      <c r="X380" s="135" t="str">
        <f>Заявка!$L$11</f>
        <v>89991112223 Удальцов Вячеслав</v>
      </c>
      <c r="Y380" s="136"/>
      <c r="Z380" s="136"/>
      <c r="AA380" s="136"/>
      <c r="AB380" s="136"/>
      <c r="AC380" s="136"/>
      <c r="AD380" s="137"/>
      <c r="AE380" s="70"/>
    </row>
    <row r="381" spans="1:31" ht="15" customHeight="1" x14ac:dyDescent="0.25">
      <c r="A381" s="43" t="e">
        <f>IF($AF$13=Спр!$A$87,Ярлык!B381,IF(VLOOKUP($AF$4,Заявка!$D$17:$AH$29,Заявка!$AB$16,FALSE)&lt;Ярлык!C381,"",Ярлык!$AF$4))</f>
        <v>#N/A</v>
      </c>
      <c r="B381" s="34" t="e">
        <f>VLOOKUP(C381,Заявка!$A$17:$AH$29,Заявка!$D$16+Заявка!$A$16,TRUE)</f>
        <v>#N/A</v>
      </c>
      <c r="C381" s="36">
        <f t="shared" si="23"/>
        <v>24</v>
      </c>
      <c r="D381" s="67"/>
      <c r="E381" s="141" t="s">
        <v>80</v>
      </c>
      <c r="F381" s="141"/>
      <c r="G381" s="141"/>
      <c r="H381" s="141"/>
      <c r="I381" s="143">
        <f ca="1">TODAY()</f>
        <v>46093</v>
      </c>
      <c r="J381" s="144"/>
      <c r="K381" s="144"/>
      <c r="L381" s="144"/>
      <c r="M381" s="68"/>
      <c r="N381" s="141" t="s">
        <v>81</v>
      </c>
      <c r="O381" s="141"/>
      <c r="P381" s="141"/>
      <c r="Q381" s="141"/>
      <c r="R381" s="146"/>
      <c r="S381" s="147"/>
      <c r="T381" s="147"/>
      <c r="U381" s="147"/>
      <c r="V381" s="68"/>
      <c r="W381" s="69"/>
      <c r="X381" s="138"/>
      <c r="Y381" s="139"/>
      <c r="Z381" s="139"/>
      <c r="AA381" s="139"/>
      <c r="AB381" s="139"/>
      <c r="AC381" s="139"/>
      <c r="AD381" s="140"/>
      <c r="AE381" s="70"/>
    </row>
    <row r="382" spans="1:31" ht="6" customHeight="1" x14ac:dyDescent="0.25">
      <c r="A382" s="43" t="e">
        <f>IF($AF$13=Спр!$A$87,Ярлык!B382,IF(VLOOKUP($AF$4,Заявка!$D$17:$AH$29,Заявка!$AB$16,FALSE)&lt;Ярлык!C382,"",Ярлык!$AF$4))</f>
        <v>#N/A</v>
      </c>
      <c r="B382" s="34" t="e">
        <f>VLOOKUP(C382,Заявка!$A$17:$AH$29,Заявка!$D$16+Заявка!$A$16,TRUE)</f>
        <v>#N/A</v>
      </c>
      <c r="C382" s="36">
        <f t="shared" si="23"/>
        <v>24</v>
      </c>
      <c r="D382" s="67"/>
      <c r="E382" s="142"/>
      <c r="F382" s="142"/>
      <c r="G382" s="142"/>
      <c r="H382" s="142"/>
      <c r="I382" s="145"/>
      <c r="J382" s="145"/>
      <c r="K382" s="145"/>
      <c r="L382" s="145"/>
      <c r="M382" s="68"/>
      <c r="N382" s="142"/>
      <c r="O382" s="142"/>
      <c r="P382" s="142"/>
      <c r="Q382" s="142"/>
      <c r="R382" s="148"/>
      <c r="S382" s="148"/>
      <c r="T382" s="148"/>
      <c r="U382" s="148"/>
      <c r="V382" s="68"/>
      <c r="W382" s="69"/>
      <c r="X382" s="68"/>
      <c r="Y382" s="68"/>
      <c r="Z382" s="68"/>
      <c r="AA382" s="68"/>
      <c r="AB382" s="68"/>
      <c r="AC382" s="68"/>
      <c r="AD382" s="68"/>
      <c r="AE382" s="70"/>
    </row>
    <row r="383" spans="1:31" ht="6" customHeight="1" x14ac:dyDescent="0.25">
      <c r="A383" s="43" t="e">
        <f>IF($AF$13=Спр!$A$87,Ярлык!B383,IF(VLOOKUP($AF$4,Заявка!$D$17:$AH$29,Заявка!$AB$16,FALSE)&lt;Ярлык!C383,"",Ярлык!$AF$4))</f>
        <v>#N/A</v>
      </c>
      <c r="B383" s="34" t="e">
        <f>VLOOKUP(C383,Заявка!$A$17:$AH$29,Заявка!$D$16+Заявка!$A$16,TRUE)</f>
        <v>#N/A</v>
      </c>
      <c r="C383" s="37">
        <f t="shared" si="23"/>
        <v>24</v>
      </c>
      <c r="D383" s="76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  <c r="Q383" s="77"/>
      <c r="R383" s="77"/>
      <c r="S383" s="77"/>
      <c r="T383" s="77"/>
      <c r="U383" s="77"/>
      <c r="V383" s="77"/>
      <c r="W383" s="78"/>
      <c r="X383" s="77"/>
      <c r="Y383" s="77"/>
      <c r="Z383" s="77"/>
      <c r="AA383" s="77"/>
      <c r="AB383" s="77"/>
      <c r="AC383" s="77"/>
      <c r="AD383" s="77"/>
      <c r="AE383" s="79"/>
    </row>
    <row r="384" spans="1:31" ht="10.5" customHeight="1" thickBot="1" x14ac:dyDescent="0.3">
      <c r="A384" s="43" t="e">
        <f>IF($AF$13=Спр!$A$87,Ярлык!B384,IF(VLOOKUP($AF$4,Заявка!$D$17:$AH$29,Заявка!$AB$16,FALSE)&lt;Ярлык!C384,"",Ярлык!$AF$4))</f>
        <v>#N/A</v>
      </c>
      <c r="B384" s="34" t="e">
        <f>VLOOKUP(C384,Заявка!$A$17:$AH$29,Заявка!$D$16+Заявка!$A$16,TRUE)</f>
        <v>#N/A</v>
      </c>
      <c r="C384" s="37">
        <f>C383</f>
        <v>24</v>
      </c>
      <c r="D384" s="80"/>
      <c r="E384" s="80"/>
      <c r="F384" s="80"/>
      <c r="G384" s="80"/>
      <c r="H384" s="80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  <c r="AD384" s="80"/>
      <c r="AE384" s="80"/>
    </row>
    <row r="385" spans="1:31" ht="10.5" customHeight="1" x14ac:dyDescent="0.25">
      <c r="A385" s="43" t="e">
        <f>IF($AF$13=Спр!$A$87,Ярлык!B385,IF(VLOOKUP($AF$4,Заявка!$D$17:$AH$29,Заявка!$AB$16,FALSE)&lt;Ярлык!C385,"",Ярлык!$AF$4))</f>
        <v>#N/A</v>
      </c>
      <c r="B385" s="34" t="e">
        <f>VLOOKUP(C385,Заявка!$A$17:$AH$29,Заявка!$D$16+Заявка!$A$16,TRUE)</f>
        <v>#N/A</v>
      </c>
      <c r="C385" s="35">
        <f>C384+1</f>
        <v>25</v>
      </c>
    </row>
    <row r="386" spans="1:31" ht="3.75" customHeight="1" x14ac:dyDescent="0.25">
      <c r="A386" s="43" t="e">
        <f>IF($AF$13=Спр!$A$87,Ярлык!B386,IF(VLOOKUP($AF$4,Заявка!$D$17:$AH$29,Заявка!$AB$16,FALSE)&lt;Ярлык!C386,"",Ярлык!$AF$4))</f>
        <v>#N/A</v>
      </c>
      <c r="B386" s="34" t="e">
        <f>VLOOKUP(C386,Заявка!$A$17:$AH$29,Заявка!$D$16+Заявка!$A$16,TRUE)</f>
        <v>#N/A</v>
      </c>
      <c r="C386" s="36">
        <f>C385</f>
        <v>25</v>
      </c>
      <c r="D386" s="63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5"/>
      <c r="X386" s="64"/>
      <c r="Y386" s="64"/>
      <c r="Z386" s="64"/>
      <c r="AA386" s="64"/>
      <c r="AB386" s="64"/>
      <c r="AC386" s="64"/>
      <c r="AD386" s="64"/>
      <c r="AE386" s="66"/>
    </row>
    <row r="387" spans="1:31" ht="18.75" customHeight="1" x14ac:dyDescent="0.25">
      <c r="A387" s="43" t="e">
        <f>IF($AF$13=Спр!$A$87,Ярлык!B387,IF(VLOOKUP($AF$4,Заявка!$D$17:$AH$29,Заявка!$AB$16,FALSE)&lt;Ярлык!C387,"",Ярлык!$AF$4))</f>
        <v>#N/A</v>
      </c>
      <c r="B387" s="34" t="e">
        <f>VLOOKUP(C387,Заявка!$A$17:$AH$29,Заявка!$D$16+Заявка!$A$16,TRUE)</f>
        <v>#N/A</v>
      </c>
      <c r="C387" s="36">
        <f t="shared" ref="C387:C399" si="24">C386</f>
        <v>25</v>
      </c>
      <c r="D387" s="67"/>
      <c r="E387" s="98" t="s">
        <v>83</v>
      </c>
      <c r="F387" s="98"/>
      <c r="G387" s="98"/>
      <c r="H387" s="98"/>
      <c r="I387" s="98"/>
      <c r="J387" s="99" t="e">
        <f>VLOOKUP($A386,Заявка!$D$17:$AH$29,Заявка!$H$16,FALSE)</f>
        <v>#N/A</v>
      </c>
      <c r="K387" s="100"/>
      <c r="L387" s="100"/>
      <c r="M387" s="100"/>
      <c r="N387" s="100"/>
      <c r="O387" s="100"/>
      <c r="P387" s="100"/>
      <c r="Q387" s="100"/>
      <c r="R387" s="100"/>
      <c r="S387" s="101"/>
      <c r="T387" s="68"/>
      <c r="U387" s="68"/>
      <c r="V387" s="68"/>
      <c r="W387" s="69"/>
      <c r="X387" s="102" t="s">
        <v>76</v>
      </c>
      <c r="Y387" s="103"/>
      <c r="Z387" s="103"/>
      <c r="AA387" s="104"/>
      <c r="AB387" s="105" t="s">
        <v>61</v>
      </c>
      <c r="AC387" s="106"/>
      <c r="AD387" s="107"/>
      <c r="AE387" s="70"/>
    </row>
    <row r="388" spans="1:31" ht="3" customHeight="1" x14ac:dyDescent="0.25">
      <c r="A388" s="43" t="e">
        <f>IF($AF$13=Спр!$A$87,Ярлык!B388,IF(VLOOKUP($AF$4,Заявка!$D$17:$AH$29,Заявка!$AB$16,FALSE)&lt;Ярлык!C388,"",Ярлык!$AF$4))</f>
        <v>#N/A</v>
      </c>
      <c r="B388" s="34" t="e">
        <f>VLOOKUP(C388,Заявка!$A$17:$AH$29,Заявка!$D$16+Заявка!$A$16,TRUE)</f>
        <v>#N/A</v>
      </c>
      <c r="C388" s="36">
        <f t="shared" si="24"/>
        <v>25</v>
      </c>
      <c r="D388" s="67"/>
      <c r="E388" s="71"/>
      <c r="F388" s="71"/>
      <c r="G388" s="71"/>
      <c r="H388" s="71"/>
      <c r="I388" s="71"/>
      <c r="J388" s="72"/>
      <c r="K388" s="72"/>
      <c r="L388" s="72"/>
      <c r="M388" s="72"/>
      <c r="N388" s="72"/>
      <c r="O388" s="72"/>
      <c r="P388" s="72"/>
      <c r="Q388" s="68"/>
      <c r="R388" s="73"/>
      <c r="S388" s="73"/>
      <c r="T388" s="73"/>
      <c r="U388" s="73"/>
      <c r="V388" s="74"/>
      <c r="W388" s="75"/>
      <c r="X388" s="74"/>
      <c r="Y388" s="74"/>
      <c r="Z388" s="74"/>
      <c r="AA388" s="74"/>
      <c r="AB388" s="74"/>
      <c r="AC388" s="74"/>
      <c r="AD388" s="74"/>
      <c r="AE388" s="70"/>
    </row>
    <row r="389" spans="1:31" ht="1.5" customHeight="1" x14ac:dyDescent="0.25">
      <c r="A389" s="43" t="e">
        <f>IF($AF$13=Спр!$A$87,Ярлык!B389,IF(VLOOKUP($AF$4,Заявка!$D$17:$AH$29,Заявка!$AB$16,FALSE)&lt;Ярлык!C389,"",Ярлык!$AF$4))</f>
        <v>#N/A</v>
      </c>
      <c r="B389" s="34" t="e">
        <f>VLOOKUP(C389,Заявка!$A$17:$AH$29,Заявка!$D$16+Заявка!$A$16,TRUE)</f>
        <v>#N/A</v>
      </c>
      <c r="C389" s="36">
        <f t="shared" si="24"/>
        <v>25</v>
      </c>
      <c r="D389" s="67"/>
      <c r="E389" s="68"/>
      <c r="F389" s="68"/>
      <c r="G389" s="68"/>
      <c r="H389" s="68"/>
      <c r="I389" s="68"/>
      <c r="J389" s="68"/>
      <c r="K389" s="68"/>
      <c r="L389" s="68"/>
      <c r="M389" s="68"/>
      <c r="N389" s="68"/>
      <c r="O389" s="68"/>
      <c r="P389" s="68"/>
      <c r="Q389" s="68"/>
      <c r="R389" s="68"/>
      <c r="S389" s="68"/>
      <c r="T389" s="68"/>
      <c r="U389" s="68"/>
      <c r="V389" s="68"/>
      <c r="W389" s="69"/>
      <c r="X389" s="68"/>
      <c r="Y389" s="68"/>
      <c r="Z389" s="68"/>
      <c r="AA389" s="68"/>
      <c r="AB389" s="68"/>
      <c r="AC389" s="68"/>
      <c r="AD389" s="68"/>
      <c r="AE389" s="70"/>
    </row>
    <row r="390" spans="1:31" ht="12" customHeight="1" x14ac:dyDescent="0.25">
      <c r="A390" s="43" t="e">
        <f>IF($AF$13=Спр!$A$87,Ярлык!B390,IF(VLOOKUP($AF$4,Заявка!$D$17:$AH$29,Заявка!$AB$16,FALSE)&lt;Ярлык!C390,"",Ярлык!$AF$4))</f>
        <v>#N/A</v>
      </c>
      <c r="B390" s="34" t="e">
        <f>VLOOKUP(C390,Заявка!$A$17:$AH$29,Заявка!$D$16+Заявка!$A$16,TRUE)</f>
        <v>#N/A</v>
      </c>
      <c r="C390" s="36">
        <f t="shared" si="24"/>
        <v>25</v>
      </c>
      <c r="D390" s="67"/>
      <c r="E390" s="108" t="s">
        <v>82</v>
      </c>
      <c r="F390" s="108"/>
      <c r="G390" s="108"/>
      <c r="H390" s="108"/>
      <c r="I390" s="108"/>
      <c r="J390" s="111" t="e">
        <f>VLOOKUP($A389,Заявка!$D$17:$AH$29,Заявка!$O$16,FALSE)</f>
        <v>#N/A</v>
      </c>
      <c r="K390" s="111"/>
      <c r="L390" s="111"/>
      <c r="M390" s="111"/>
      <c r="N390" s="111"/>
      <c r="O390" s="111"/>
      <c r="P390" s="111"/>
      <c r="Q390" s="111"/>
      <c r="R390" s="111"/>
      <c r="S390" s="111"/>
      <c r="T390" s="111"/>
      <c r="U390" s="111"/>
      <c r="V390" s="68"/>
      <c r="W390" s="69"/>
      <c r="X390" s="114" t="s">
        <v>77</v>
      </c>
      <c r="Y390" s="114"/>
      <c r="Z390" s="114"/>
      <c r="AA390" s="114"/>
      <c r="AB390" s="114"/>
      <c r="AC390" s="114"/>
      <c r="AD390" s="114"/>
      <c r="AE390" s="70"/>
    </row>
    <row r="391" spans="1:31" ht="3" customHeight="1" x14ac:dyDescent="0.25">
      <c r="A391" s="43" t="e">
        <f>IF($AF$13=Спр!$A$87,Ярлык!B391,IF(VLOOKUP($AF$4,Заявка!$D$17:$AH$29,Заявка!$AB$16,FALSE)&lt;Ярлык!C391,"",Ярлык!$AF$4))</f>
        <v>#N/A</v>
      </c>
      <c r="B391" s="34" t="e">
        <f>VLOOKUP(C391,Заявка!$A$17:$AH$29,Заявка!$D$16+Заявка!$A$16,TRUE)</f>
        <v>#N/A</v>
      </c>
      <c r="C391" s="36">
        <f t="shared" si="24"/>
        <v>25</v>
      </c>
      <c r="D391" s="67"/>
      <c r="E391" s="109"/>
      <c r="F391" s="109"/>
      <c r="G391" s="109"/>
      <c r="H391" s="109"/>
      <c r="I391" s="109"/>
      <c r="J391" s="112"/>
      <c r="K391" s="112"/>
      <c r="L391" s="112"/>
      <c r="M391" s="112"/>
      <c r="N391" s="112"/>
      <c r="O391" s="112"/>
      <c r="P391" s="112"/>
      <c r="Q391" s="112"/>
      <c r="R391" s="112"/>
      <c r="S391" s="112"/>
      <c r="T391" s="112"/>
      <c r="U391" s="112"/>
      <c r="V391" s="68"/>
      <c r="W391" s="69"/>
      <c r="X391" s="68"/>
      <c r="Y391" s="68"/>
      <c r="Z391" s="68"/>
      <c r="AA391" s="68"/>
      <c r="AB391" s="68"/>
      <c r="AC391" s="68"/>
      <c r="AD391" s="68"/>
      <c r="AE391" s="70"/>
    </row>
    <row r="392" spans="1:31" ht="15" customHeight="1" x14ac:dyDescent="0.25">
      <c r="A392" s="43" t="e">
        <f>IF($AF$13=Спр!$A$87,Ярлык!B392,IF(VLOOKUP($AF$4,Заявка!$D$17:$AH$29,Заявка!$AB$16,FALSE)&lt;Ярлык!C392,"",Ярлык!$AF$4))</f>
        <v>#N/A</v>
      </c>
      <c r="B392" s="34" t="e">
        <f>VLOOKUP(C392,Заявка!$A$17:$AH$29,Заявка!$D$16+Заявка!$A$16,TRUE)</f>
        <v>#N/A</v>
      </c>
      <c r="C392" s="36">
        <f t="shared" si="24"/>
        <v>25</v>
      </c>
      <c r="D392" s="67"/>
      <c r="E392" s="110"/>
      <c r="F392" s="110"/>
      <c r="G392" s="110"/>
      <c r="H392" s="110"/>
      <c r="I392" s="110"/>
      <c r="J392" s="113"/>
      <c r="K392" s="113"/>
      <c r="L392" s="113"/>
      <c r="M392" s="113"/>
      <c r="N392" s="113"/>
      <c r="O392" s="113"/>
      <c r="P392" s="113"/>
      <c r="Q392" s="113"/>
      <c r="R392" s="113"/>
      <c r="S392" s="113"/>
      <c r="T392" s="113"/>
      <c r="U392" s="113"/>
      <c r="V392" s="68"/>
      <c r="W392" s="69"/>
      <c r="X392" s="115" t="str">
        <f>Заявка!$L$10</f>
        <v>ООО "Довольный клиент"</v>
      </c>
      <c r="Y392" s="116"/>
      <c r="Z392" s="116"/>
      <c r="AA392" s="116"/>
      <c r="AB392" s="116"/>
      <c r="AC392" s="116"/>
      <c r="AD392" s="117"/>
      <c r="AE392" s="70"/>
    </row>
    <row r="393" spans="1:31" ht="12.75" customHeight="1" x14ac:dyDescent="0.25">
      <c r="A393" s="43" t="e">
        <f>IF($AF$13=Спр!$A$87,Ярлык!B393,IF(VLOOKUP($AF$4,Заявка!$D$17:$AH$29,Заявка!$AB$16,FALSE)&lt;Ярлык!C393,"",Ярлык!$AF$4))</f>
        <v>#N/A</v>
      </c>
      <c r="B393" s="34" t="e">
        <f>VLOOKUP(C393,Заявка!$A$17:$AH$29,Заявка!$D$16+Заявка!$A$16,TRUE)</f>
        <v>#N/A</v>
      </c>
      <c r="C393" s="36">
        <f t="shared" si="24"/>
        <v>25</v>
      </c>
      <c r="D393" s="67"/>
      <c r="E393" s="118" t="s">
        <v>78</v>
      </c>
      <c r="F393" s="119"/>
      <c r="G393" s="119"/>
      <c r="H393" s="119"/>
      <c r="I393" s="120"/>
      <c r="J393" s="124" t="e">
        <f>VLOOKUP($A393,Заявка!$D$17:$AH$29,Заявка!$E$16,FALSE)</f>
        <v>#N/A</v>
      </c>
      <c r="K393" s="124"/>
      <c r="L393" s="124"/>
      <c r="M393" s="124"/>
      <c r="N393" s="124"/>
      <c r="O393" s="126" t="e">
        <f>VLOOKUP($A393,Заявка!$D$17:$AH$29,Заявка!$J$16,FALSE)</f>
        <v>#N/A</v>
      </c>
      <c r="P393" s="127"/>
      <c r="Q393" s="127"/>
      <c r="R393" s="127"/>
      <c r="S393" s="127"/>
      <c r="T393" s="127"/>
      <c r="U393" s="128"/>
      <c r="V393" s="68"/>
      <c r="W393" s="69"/>
      <c r="X393" s="132" t="str">
        <f>Заявка!$L$9</f>
        <v>Москва</v>
      </c>
      <c r="Y393" s="133"/>
      <c r="Z393" s="133"/>
      <c r="AA393" s="133"/>
      <c r="AB393" s="133"/>
      <c r="AC393" s="133"/>
      <c r="AD393" s="134"/>
      <c r="AE393" s="70"/>
    </row>
    <row r="394" spans="1:31" ht="7.5" customHeight="1" x14ac:dyDescent="0.25">
      <c r="A394" s="43" t="e">
        <f>IF($AF$13=Спр!$A$87,Ярлык!B394,IF(VLOOKUP($AF$4,Заявка!$D$17:$AH$29,Заявка!$AB$16,FALSE)&lt;Ярлык!C394,"",Ярлык!$AF$4))</f>
        <v>#N/A</v>
      </c>
      <c r="B394" s="34" t="e">
        <f>VLOOKUP(C394,Заявка!$A$17:$AH$29,Заявка!$D$16+Заявка!$A$16,TRUE)</f>
        <v>#N/A</v>
      </c>
      <c r="C394" s="36">
        <f t="shared" si="24"/>
        <v>25</v>
      </c>
      <c r="D394" s="67"/>
      <c r="E394" s="121"/>
      <c r="F394" s="122"/>
      <c r="G394" s="122"/>
      <c r="H394" s="122"/>
      <c r="I394" s="123"/>
      <c r="J394" s="125"/>
      <c r="K394" s="125"/>
      <c r="L394" s="125"/>
      <c r="M394" s="125"/>
      <c r="N394" s="125"/>
      <c r="O394" s="129"/>
      <c r="P394" s="130"/>
      <c r="Q394" s="130"/>
      <c r="R394" s="130"/>
      <c r="S394" s="130"/>
      <c r="T394" s="130"/>
      <c r="U394" s="131"/>
      <c r="V394" s="68"/>
      <c r="W394" s="69"/>
      <c r="X394" s="135"/>
      <c r="Y394" s="136"/>
      <c r="Z394" s="136"/>
      <c r="AA394" s="136"/>
      <c r="AB394" s="136"/>
      <c r="AC394" s="136"/>
      <c r="AD394" s="137"/>
      <c r="AE394" s="70"/>
    </row>
    <row r="395" spans="1:31" ht="13.5" customHeight="1" x14ac:dyDescent="0.25">
      <c r="A395" s="43" t="e">
        <f>IF($AF$13=Спр!$A$87,Ярлык!B395,IF(VLOOKUP($AF$4,Заявка!$D$17:$AH$29,Заявка!$AB$16,FALSE)&lt;Ярлык!C395,"",Ярлык!$AF$4))</f>
        <v>#N/A</v>
      </c>
      <c r="B395" s="34" t="e">
        <f>VLOOKUP(C395,Заявка!$A$17:$AH$29,Заявка!$D$16+Заявка!$A$16,TRUE)</f>
        <v>#N/A</v>
      </c>
      <c r="C395" s="36">
        <f t="shared" si="24"/>
        <v>25</v>
      </c>
      <c r="D395" s="67"/>
      <c r="E395" s="96" t="s">
        <v>79</v>
      </c>
      <c r="F395" s="96"/>
      <c r="G395" s="96"/>
      <c r="H395" s="96"/>
      <c r="I395" s="96"/>
      <c r="J395" s="97" t="e">
        <f>VLOOKUP($A395,Заявка!$D$17:$AH$29,Заявка!$T$16,FALSE)</f>
        <v>#N/A</v>
      </c>
      <c r="K395" s="97"/>
      <c r="L395" s="97"/>
      <c r="M395" s="97"/>
      <c r="N395" s="97"/>
      <c r="O395" s="97"/>
      <c r="P395" s="97"/>
      <c r="Q395" s="97"/>
      <c r="R395" s="97"/>
      <c r="S395" s="97"/>
      <c r="T395" s="97"/>
      <c r="U395" s="97"/>
      <c r="V395" s="68"/>
      <c r="W395" s="69"/>
      <c r="X395" s="135"/>
      <c r="Y395" s="136"/>
      <c r="Z395" s="136"/>
      <c r="AA395" s="136"/>
      <c r="AB395" s="136"/>
      <c r="AC395" s="136"/>
      <c r="AD395" s="137"/>
      <c r="AE395" s="70"/>
    </row>
    <row r="396" spans="1:31" ht="3" customHeight="1" x14ac:dyDescent="0.25">
      <c r="A396" s="43" t="e">
        <f>IF($AF$13=Спр!$A$87,Ярлык!B396,IF(VLOOKUP($AF$4,Заявка!$D$17:$AH$29,Заявка!$AB$16,FALSE)&lt;Ярлык!C396,"",Ярлык!$AF$4))</f>
        <v>#N/A</v>
      </c>
      <c r="B396" s="34" t="e">
        <f>VLOOKUP(C396,Заявка!$A$17:$AH$29,Заявка!$D$16+Заявка!$A$16,TRUE)</f>
        <v>#N/A</v>
      </c>
      <c r="C396" s="36">
        <f t="shared" si="24"/>
        <v>25</v>
      </c>
      <c r="D396" s="67"/>
      <c r="E396" s="68"/>
      <c r="F396" s="68"/>
      <c r="G396" s="68"/>
      <c r="H396" s="68"/>
      <c r="I396" s="68"/>
      <c r="J396" s="68"/>
      <c r="K396" s="68"/>
      <c r="L396" s="68"/>
      <c r="M396" s="68"/>
      <c r="N396" s="68"/>
      <c r="O396" s="68"/>
      <c r="P396" s="68"/>
      <c r="Q396" s="68"/>
      <c r="R396" s="68"/>
      <c r="S396" s="68"/>
      <c r="T396" s="68"/>
      <c r="U396" s="68"/>
      <c r="V396" s="68"/>
      <c r="W396" s="69"/>
      <c r="X396" s="135" t="str">
        <f>Заявка!$L$11</f>
        <v>89991112223 Удальцов Вячеслав</v>
      </c>
      <c r="Y396" s="136"/>
      <c r="Z396" s="136"/>
      <c r="AA396" s="136"/>
      <c r="AB396" s="136"/>
      <c r="AC396" s="136"/>
      <c r="AD396" s="137"/>
      <c r="AE396" s="70"/>
    </row>
    <row r="397" spans="1:31" ht="15" customHeight="1" x14ac:dyDescent="0.25">
      <c r="A397" s="43" t="e">
        <f>IF($AF$13=Спр!$A$87,Ярлык!B397,IF(VLOOKUP($AF$4,Заявка!$D$17:$AH$29,Заявка!$AB$16,FALSE)&lt;Ярлык!C397,"",Ярлык!$AF$4))</f>
        <v>#N/A</v>
      </c>
      <c r="B397" s="34" t="e">
        <f>VLOOKUP(C397,Заявка!$A$17:$AH$29,Заявка!$D$16+Заявка!$A$16,TRUE)</f>
        <v>#N/A</v>
      </c>
      <c r="C397" s="36">
        <f t="shared" si="24"/>
        <v>25</v>
      </c>
      <c r="D397" s="67"/>
      <c r="E397" s="141" t="s">
        <v>80</v>
      </c>
      <c r="F397" s="141"/>
      <c r="G397" s="141"/>
      <c r="H397" s="141"/>
      <c r="I397" s="143">
        <f ca="1">TODAY()</f>
        <v>46093</v>
      </c>
      <c r="J397" s="144"/>
      <c r="K397" s="144"/>
      <c r="L397" s="144"/>
      <c r="M397" s="68"/>
      <c r="N397" s="141" t="s">
        <v>81</v>
      </c>
      <c r="O397" s="141"/>
      <c r="P397" s="141"/>
      <c r="Q397" s="141"/>
      <c r="R397" s="146"/>
      <c r="S397" s="147"/>
      <c r="T397" s="147"/>
      <c r="U397" s="147"/>
      <c r="V397" s="68"/>
      <c r="W397" s="69"/>
      <c r="X397" s="138"/>
      <c r="Y397" s="139"/>
      <c r="Z397" s="139"/>
      <c r="AA397" s="139"/>
      <c r="AB397" s="139"/>
      <c r="AC397" s="139"/>
      <c r="AD397" s="140"/>
      <c r="AE397" s="70"/>
    </row>
    <row r="398" spans="1:31" ht="6" customHeight="1" x14ac:dyDescent="0.25">
      <c r="A398" s="43" t="e">
        <f>IF($AF$13=Спр!$A$87,Ярлык!B398,IF(VLOOKUP($AF$4,Заявка!$D$17:$AH$29,Заявка!$AB$16,FALSE)&lt;Ярлык!C398,"",Ярлык!$AF$4))</f>
        <v>#N/A</v>
      </c>
      <c r="B398" s="34" t="e">
        <f>VLOOKUP(C398,Заявка!$A$17:$AH$29,Заявка!$D$16+Заявка!$A$16,TRUE)</f>
        <v>#N/A</v>
      </c>
      <c r="C398" s="36">
        <f t="shared" si="24"/>
        <v>25</v>
      </c>
      <c r="D398" s="67"/>
      <c r="E398" s="142"/>
      <c r="F398" s="142"/>
      <c r="G398" s="142"/>
      <c r="H398" s="142"/>
      <c r="I398" s="145"/>
      <c r="J398" s="145"/>
      <c r="K398" s="145"/>
      <c r="L398" s="145"/>
      <c r="M398" s="68"/>
      <c r="N398" s="142"/>
      <c r="O398" s="142"/>
      <c r="P398" s="142"/>
      <c r="Q398" s="142"/>
      <c r="R398" s="148"/>
      <c r="S398" s="148"/>
      <c r="T398" s="148"/>
      <c r="U398" s="148"/>
      <c r="V398" s="68"/>
      <c r="W398" s="69"/>
      <c r="X398" s="68"/>
      <c r="Y398" s="68"/>
      <c r="Z398" s="68"/>
      <c r="AA398" s="68"/>
      <c r="AB398" s="68"/>
      <c r="AC398" s="68"/>
      <c r="AD398" s="68"/>
      <c r="AE398" s="70"/>
    </row>
    <row r="399" spans="1:31" ht="6" customHeight="1" x14ac:dyDescent="0.25">
      <c r="A399" s="43" t="e">
        <f>IF($AF$13=Спр!$A$87,Ярлык!B399,IF(VLOOKUP($AF$4,Заявка!$D$17:$AH$29,Заявка!$AB$16,FALSE)&lt;Ярлык!C399,"",Ярлык!$AF$4))</f>
        <v>#N/A</v>
      </c>
      <c r="B399" s="34" t="e">
        <f>VLOOKUP(C399,Заявка!$A$17:$AH$29,Заявка!$D$16+Заявка!$A$16,TRUE)</f>
        <v>#N/A</v>
      </c>
      <c r="C399" s="37">
        <f t="shared" si="24"/>
        <v>25</v>
      </c>
      <c r="D399" s="76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  <c r="Q399" s="77"/>
      <c r="R399" s="77"/>
      <c r="S399" s="77"/>
      <c r="T399" s="77"/>
      <c r="U399" s="77"/>
      <c r="V399" s="77"/>
      <c r="W399" s="78"/>
      <c r="X399" s="77"/>
      <c r="Y399" s="77"/>
      <c r="Z399" s="77"/>
      <c r="AA399" s="77"/>
      <c r="AB399" s="77"/>
      <c r="AC399" s="77"/>
      <c r="AD399" s="77"/>
      <c r="AE399" s="79"/>
    </row>
    <row r="400" spans="1:31" ht="10.5" customHeight="1" thickBot="1" x14ac:dyDescent="0.3">
      <c r="A400" s="43" t="e">
        <f>IF($AF$13=Спр!$A$87,Ярлык!B400,IF(VLOOKUP($AF$4,Заявка!$D$17:$AH$29,Заявка!$AB$16,FALSE)&lt;Ярлык!C400,"",Ярлык!$AF$4))</f>
        <v>#N/A</v>
      </c>
      <c r="B400" s="34" t="e">
        <f>VLOOKUP(C400,Заявка!$A$17:$AH$29,Заявка!$D$16+Заявка!$A$16,TRUE)</f>
        <v>#N/A</v>
      </c>
      <c r="C400" s="37">
        <f>C399</f>
        <v>25</v>
      </c>
      <c r="D400" s="80"/>
      <c r="E400" s="80"/>
      <c r="F400" s="80"/>
      <c r="G400" s="80"/>
      <c r="H400" s="80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0"/>
      <c r="AC400" s="80"/>
      <c r="AD400" s="80"/>
      <c r="AE400" s="80"/>
    </row>
    <row r="401" spans="1:31" ht="10.5" customHeight="1" x14ac:dyDescent="0.25">
      <c r="A401" s="43" t="e">
        <f>IF($AF$13=Спр!$A$87,Ярлык!B401,IF(VLOOKUP($AF$4,Заявка!$D$17:$AH$29,Заявка!$AB$16,FALSE)&lt;Ярлык!C401,"",Ярлык!$AF$4))</f>
        <v>#N/A</v>
      </c>
      <c r="B401" s="34" t="e">
        <f>VLOOKUP(C401,Заявка!$A$17:$AH$29,Заявка!$D$16+Заявка!$A$16,TRUE)</f>
        <v>#N/A</v>
      </c>
      <c r="C401" s="35">
        <f>C400+1</f>
        <v>26</v>
      </c>
    </row>
    <row r="402" spans="1:31" ht="3.75" customHeight="1" x14ac:dyDescent="0.25">
      <c r="A402" s="43" t="e">
        <f>IF($AF$13=Спр!$A$87,Ярлык!B402,IF(VLOOKUP($AF$4,Заявка!$D$17:$AH$29,Заявка!$AB$16,FALSE)&lt;Ярлык!C402,"",Ярлык!$AF$4))</f>
        <v>#N/A</v>
      </c>
      <c r="B402" s="34" t="e">
        <f>VLOOKUP(C402,Заявка!$A$17:$AH$29,Заявка!$D$16+Заявка!$A$16,TRUE)</f>
        <v>#N/A</v>
      </c>
      <c r="C402" s="36">
        <f>C401</f>
        <v>26</v>
      </c>
      <c r="D402" s="63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5"/>
      <c r="X402" s="64"/>
      <c r="Y402" s="64"/>
      <c r="Z402" s="64"/>
      <c r="AA402" s="64"/>
      <c r="AB402" s="64"/>
      <c r="AC402" s="64"/>
      <c r="AD402" s="64"/>
      <c r="AE402" s="66"/>
    </row>
    <row r="403" spans="1:31" ht="18.75" customHeight="1" x14ac:dyDescent="0.25">
      <c r="A403" s="43" t="e">
        <f>IF($AF$13=Спр!$A$87,Ярлык!B403,IF(VLOOKUP($AF$4,Заявка!$D$17:$AH$29,Заявка!$AB$16,FALSE)&lt;Ярлык!C403,"",Ярлык!$AF$4))</f>
        <v>#N/A</v>
      </c>
      <c r="B403" s="34" t="e">
        <f>VLOOKUP(C403,Заявка!$A$17:$AH$29,Заявка!$D$16+Заявка!$A$16,TRUE)</f>
        <v>#N/A</v>
      </c>
      <c r="C403" s="36">
        <f t="shared" ref="C403:C415" si="25">C402</f>
        <v>26</v>
      </c>
      <c r="D403" s="67"/>
      <c r="E403" s="98" t="s">
        <v>83</v>
      </c>
      <c r="F403" s="98"/>
      <c r="G403" s="98"/>
      <c r="H403" s="98"/>
      <c r="I403" s="98"/>
      <c r="J403" s="99" t="e">
        <f>VLOOKUP($A402,Заявка!$D$17:$AH$29,Заявка!$H$16,FALSE)</f>
        <v>#N/A</v>
      </c>
      <c r="K403" s="100"/>
      <c r="L403" s="100"/>
      <c r="M403" s="100"/>
      <c r="N403" s="100"/>
      <c r="O403" s="100"/>
      <c r="P403" s="100"/>
      <c r="Q403" s="100"/>
      <c r="R403" s="100"/>
      <c r="S403" s="101"/>
      <c r="T403" s="68"/>
      <c r="U403" s="68"/>
      <c r="V403" s="68"/>
      <c r="W403" s="69"/>
      <c r="X403" s="102" t="s">
        <v>76</v>
      </c>
      <c r="Y403" s="103"/>
      <c r="Z403" s="103"/>
      <c r="AA403" s="104"/>
      <c r="AB403" s="105" t="s">
        <v>61</v>
      </c>
      <c r="AC403" s="106"/>
      <c r="AD403" s="107"/>
      <c r="AE403" s="70"/>
    </row>
    <row r="404" spans="1:31" ht="3" customHeight="1" x14ac:dyDescent="0.25">
      <c r="A404" s="43" t="e">
        <f>IF($AF$13=Спр!$A$87,Ярлык!B404,IF(VLOOKUP($AF$4,Заявка!$D$17:$AH$29,Заявка!$AB$16,FALSE)&lt;Ярлык!C404,"",Ярлык!$AF$4))</f>
        <v>#N/A</v>
      </c>
      <c r="B404" s="34" t="e">
        <f>VLOOKUP(C404,Заявка!$A$17:$AH$29,Заявка!$D$16+Заявка!$A$16,TRUE)</f>
        <v>#N/A</v>
      </c>
      <c r="C404" s="36">
        <f t="shared" si="25"/>
        <v>26</v>
      </c>
      <c r="D404" s="67"/>
      <c r="E404" s="71"/>
      <c r="F404" s="71"/>
      <c r="G404" s="71"/>
      <c r="H404" s="71"/>
      <c r="I404" s="71"/>
      <c r="J404" s="72"/>
      <c r="K404" s="72"/>
      <c r="L404" s="72"/>
      <c r="M404" s="72"/>
      <c r="N404" s="72"/>
      <c r="O404" s="72"/>
      <c r="P404" s="72"/>
      <c r="Q404" s="68"/>
      <c r="R404" s="73"/>
      <c r="S404" s="73"/>
      <c r="T404" s="73"/>
      <c r="U404" s="73"/>
      <c r="V404" s="74"/>
      <c r="W404" s="75"/>
      <c r="X404" s="74"/>
      <c r="Y404" s="74"/>
      <c r="Z404" s="74"/>
      <c r="AA404" s="74"/>
      <c r="AB404" s="74"/>
      <c r="AC404" s="74"/>
      <c r="AD404" s="74"/>
      <c r="AE404" s="70"/>
    </row>
    <row r="405" spans="1:31" ht="1.5" customHeight="1" x14ac:dyDescent="0.25">
      <c r="A405" s="43" t="e">
        <f>IF($AF$13=Спр!$A$87,Ярлык!B405,IF(VLOOKUP($AF$4,Заявка!$D$17:$AH$29,Заявка!$AB$16,FALSE)&lt;Ярлык!C405,"",Ярлык!$AF$4))</f>
        <v>#N/A</v>
      </c>
      <c r="B405" s="34" t="e">
        <f>VLOOKUP(C405,Заявка!$A$17:$AH$29,Заявка!$D$16+Заявка!$A$16,TRUE)</f>
        <v>#N/A</v>
      </c>
      <c r="C405" s="36">
        <f t="shared" si="25"/>
        <v>26</v>
      </c>
      <c r="D405" s="67"/>
      <c r="E405" s="68"/>
      <c r="F405" s="68"/>
      <c r="G405" s="68"/>
      <c r="H405" s="68"/>
      <c r="I405" s="68"/>
      <c r="J405" s="68"/>
      <c r="K405" s="68"/>
      <c r="L405" s="68"/>
      <c r="M405" s="68"/>
      <c r="N405" s="68"/>
      <c r="O405" s="68"/>
      <c r="P405" s="68"/>
      <c r="Q405" s="68"/>
      <c r="R405" s="68"/>
      <c r="S405" s="68"/>
      <c r="T405" s="68"/>
      <c r="U405" s="68"/>
      <c r="V405" s="68"/>
      <c r="W405" s="69"/>
      <c r="X405" s="68"/>
      <c r="Y405" s="68"/>
      <c r="Z405" s="68"/>
      <c r="AA405" s="68"/>
      <c r="AB405" s="68"/>
      <c r="AC405" s="68"/>
      <c r="AD405" s="68"/>
      <c r="AE405" s="70"/>
    </row>
    <row r="406" spans="1:31" ht="12" customHeight="1" x14ac:dyDescent="0.25">
      <c r="A406" s="43" t="e">
        <f>IF($AF$13=Спр!$A$87,Ярлык!B406,IF(VLOOKUP($AF$4,Заявка!$D$17:$AH$29,Заявка!$AB$16,FALSE)&lt;Ярлык!C406,"",Ярлык!$AF$4))</f>
        <v>#N/A</v>
      </c>
      <c r="B406" s="34" t="e">
        <f>VLOOKUP(C406,Заявка!$A$17:$AH$29,Заявка!$D$16+Заявка!$A$16,TRUE)</f>
        <v>#N/A</v>
      </c>
      <c r="C406" s="36">
        <f t="shared" si="25"/>
        <v>26</v>
      </c>
      <c r="D406" s="67"/>
      <c r="E406" s="108" t="s">
        <v>82</v>
      </c>
      <c r="F406" s="108"/>
      <c r="G406" s="108"/>
      <c r="H406" s="108"/>
      <c r="I406" s="108"/>
      <c r="J406" s="111" t="e">
        <f>VLOOKUP($A405,Заявка!$D$17:$AH$29,Заявка!$O$16,FALSE)</f>
        <v>#N/A</v>
      </c>
      <c r="K406" s="111"/>
      <c r="L406" s="111"/>
      <c r="M406" s="111"/>
      <c r="N406" s="111"/>
      <c r="O406" s="111"/>
      <c r="P406" s="111"/>
      <c r="Q406" s="111"/>
      <c r="R406" s="111"/>
      <c r="S406" s="111"/>
      <c r="T406" s="111"/>
      <c r="U406" s="111"/>
      <c r="V406" s="68"/>
      <c r="W406" s="69"/>
      <c r="X406" s="114" t="s">
        <v>77</v>
      </c>
      <c r="Y406" s="114"/>
      <c r="Z406" s="114"/>
      <c r="AA406" s="114"/>
      <c r="AB406" s="114"/>
      <c r="AC406" s="114"/>
      <c r="AD406" s="114"/>
      <c r="AE406" s="70"/>
    </row>
    <row r="407" spans="1:31" ht="3" customHeight="1" x14ac:dyDescent="0.25">
      <c r="A407" s="43" t="e">
        <f>IF($AF$13=Спр!$A$87,Ярлык!B407,IF(VLOOKUP($AF$4,Заявка!$D$17:$AH$29,Заявка!$AB$16,FALSE)&lt;Ярлык!C407,"",Ярлык!$AF$4))</f>
        <v>#N/A</v>
      </c>
      <c r="B407" s="34" t="e">
        <f>VLOOKUP(C407,Заявка!$A$17:$AH$29,Заявка!$D$16+Заявка!$A$16,TRUE)</f>
        <v>#N/A</v>
      </c>
      <c r="C407" s="36">
        <f t="shared" si="25"/>
        <v>26</v>
      </c>
      <c r="D407" s="67"/>
      <c r="E407" s="109"/>
      <c r="F407" s="109"/>
      <c r="G407" s="109"/>
      <c r="H407" s="109"/>
      <c r="I407" s="109"/>
      <c r="J407" s="112"/>
      <c r="K407" s="112"/>
      <c r="L407" s="112"/>
      <c r="M407" s="112"/>
      <c r="N407" s="112"/>
      <c r="O407" s="112"/>
      <c r="P407" s="112"/>
      <c r="Q407" s="112"/>
      <c r="R407" s="112"/>
      <c r="S407" s="112"/>
      <c r="T407" s="112"/>
      <c r="U407" s="112"/>
      <c r="V407" s="68"/>
      <c r="W407" s="69"/>
      <c r="X407" s="68"/>
      <c r="Y407" s="68"/>
      <c r="Z407" s="68"/>
      <c r="AA407" s="68"/>
      <c r="AB407" s="68"/>
      <c r="AC407" s="68"/>
      <c r="AD407" s="68"/>
      <c r="AE407" s="70"/>
    </row>
    <row r="408" spans="1:31" ht="15" customHeight="1" x14ac:dyDescent="0.25">
      <c r="A408" s="43" t="e">
        <f>IF($AF$13=Спр!$A$87,Ярлык!B408,IF(VLOOKUP($AF$4,Заявка!$D$17:$AH$29,Заявка!$AB$16,FALSE)&lt;Ярлык!C408,"",Ярлык!$AF$4))</f>
        <v>#N/A</v>
      </c>
      <c r="B408" s="34" t="e">
        <f>VLOOKUP(C408,Заявка!$A$17:$AH$29,Заявка!$D$16+Заявка!$A$16,TRUE)</f>
        <v>#N/A</v>
      </c>
      <c r="C408" s="36">
        <f t="shared" si="25"/>
        <v>26</v>
      </c>
      <c r="D408" s="67"/>
      <c r="E408" s="110"/>
      <c r="F408" s="110"/>
      <c r="G408" s="110"/>
      <c r="H408" s="110"/>
      <c r="I408" s="110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68"/>
      <c r="W408" s="69"/>
      <c r="X408" s="115" t="str">
        <f>Заявка!$L$10</f>
        <v>ООО "Довольный клиент"</v>
      </c>
      <c r="Y408" s="116"/>
      <c r="Z408" s="116"/>
      <c r="AA408" s="116"/>
      <c r="AB408" s="116"/>
      <c r="AC408" s="116"/>
      <c r="AD408" s="117"/>
      <c r="AE408" s="70"/>
    </row>
    <row r="409" spans="1:31" ht="12.75" customHeight="1" x14ac:dyDescent="0.25">
      <c r="A409" s="43" t="e">
        <f>IF($AF$13=Спр!$A$87,Ярлык!B409,IF(VLOOKUP($AF$4,Заявка!$D$17:$AH$29,Заявка!$AB$16,FALSE)&lt;Ярлык!C409,"",Ярлык!$AF$4))</f>
        <v>#N/A</v>
      </c>
      <c r="B409" s="34" t="e">
        <f>VLOOKUP(C409,Заявка!$A$17:$AH$29,Заявка!$D$16+Заявка!$A$16,TRUE)</f>
        <v>#N/A</v>
      </c>
      <c r="C409" s="36">
        <f t="shared" si="25"/>
        <v>26</v>
      </c>
      <c r="D409" s="67"/>
      <c r="E409" s="118" t="s">
        <v>78</v>
      </c>
      <c r="F409" s="119"/>
      <c r="G409" s="119"/>
      <c r="H409" s="119"/>
      <c r="I409" s="120"/>
      <c r="J409" s="124" t="e">
        <f>VLOOKUP($A409,Заявка!$D$17:$AH$29,Заявка!$E$16,FALSE)</f>
        <v>#N/A</v>
      </c>
      <c r="K409" s="124"/>
      <c r="L409" s="124"/>
      <c r="M409" s="124"/>
      <c r="N409" s="124"/>
      <c r="O409" s="126" t="e">
        <f>VLOOKUP($A409,Заявка!$D$17:$AH$29,Заявка!$J$16,FALSE)</f>
        <v>#N/A</v>
      </c>
      <c r="P409" s="127"/>
      <c r="Q409" s="127"/>
      <c r="R409" s="127"/>
      <c r="S409" s="127"/>
      <c r="T409" s="127"/>
      <c r="U409" s="128"/>
      <c r="V409" s="68"/>
      <c r="W409" s="69"/>
      <c r="X409" s="132" t="str">
        <f>Заявка!$L$9</f>
        <v>Москва</v>
      </c>
      <c r="Y409" s="133"/>
      <c r="Z409" s="133"/>
      <c r="AA409" s="133"/>
      <c r="AB409" s="133"/>
      <c r="AC409" s="133"/>
      <c r="AD409" s="134"/>
      <c r="AE409" s="70"/>
    </row>
    <row r="410" spans="1:31" ht="7.5" customHeight="1" x14ac:dyDescent="0.25">
      <c r="A410" s="43" t="e">
        <f>IF($AF$13=Спр!$A$87,Ярлык!B410,IF(VLOOKUP($AF$4,Заявка!$D$17:$AH$29,Заявка!$AB$16,FALSE)&lt;Ярлык!C410,"",Ярлык!$AF$4))</f>
        <v>#N/A</v>
      </c>
      <c r="B410" s="34" t="e">
        <f>VLOOKUP(C410,Заявка!$A$17:$AH$29,Заявка!$D$16+Заявка!$A$16,TRUE)</f>
        <v>#N/A</v>
      </c>
      <c r="C410" s="36">
        <f t="shared" si="25"/>
        <v>26</v>
      </c>
      <c r="D410" s="67"/>
      <c r="E410" s="121"/>
      <c r="F410" s="122"/>
      <c r="G410" s="122"/>
      <c r="H410" s="122"/>
      <c r="I410" s="123"/>
      <c r="J410" s="125"/>
      <c r="K410" s="125"/>
      <c r="L410" s="125"/>
      <c r="M410" s="125"/>
      <c r="N410" s="125"/>
      <c r="O410" s="129"/>
      <c r="P410" s="130"/>
      <c r="Q410" s="130"/>
      <c r="R410" s="130"/>
      <c r="S410" s="130"/>
      <c r="T410" s="130"/>
      <c r="U410" s="131"/>
      <c r="V410" s="68"/>
      <c r="W410" s="69"/>
      <c r="X410" s="135"/>
      <c r="Y410" s="136"/>
      <c r="Z410" s="136"/>
      <c r="AA410" s="136"/>
      <c r="AB410" s="136"/>
      <c r="AC410" s="136"/>
      <c r="AD410" s="137"/>
      <c r="AE410" s="70"/>
    </row>
    <row r="411" spans="1:31" ht="13.5" customHeight="1" x14ac:dyDescent="0.25">
      <c r="A411" s="43" t="e">
        <f>IF($AF$13=Спр!$A$87,Ярлык!B411,IF(VLOOKUP($AF$4,Заявка!$D$17:$AH$29,Заявка!$AB$16,FALSE)&lt;Ярлык!C411,"",Ярлык!$AF$4))</f>
        <v>#N/A</v>
      </c>
      <c r="B411" s="34" t="e">
        <f>VLOOKUP(C411,Заявка!$A$17:$AH$29,Заявка!$D$16+Заявка!$A$16,TRUE)</f>
        <v>#N/A</v>
      </c>
      <c r="C411" s="36">
        <f t="shared" si="25"/>
        <v>26</v>
      </c>
      <c r="D411" s="67"/>
      <c r="E411" s="96" t="s">
        <v>79</v>
      </c>
      <c r="F411" s="96"/>
      <c r="G411" s="96"/>
      <c r="H411" s="96"/>
      <c r="I411" s="96"/>
      <c r="J411" s="97" t="e">
        <f>VLOOKUP($A411,Заявка!$D$17:$AH$29,Заявка!$T$16,FALSE)</f>
        <v>#N/A</v>
      </c>
      <c r="K411" s="97"/>
      <c r="L411" s="97"/>
      <c r="M411" s="97"/>
      <c r="N411" s="97"/>
      <c r="O411" s="97"/>
      <c r="P411" s="97"/>
      <c r="Q411" s="97"/>
      <c r="R411" s="97"/>
      <c r="S411" s="97"/>
      <c r="T411" s="97"/>
      <c r="U411" s="97"/>
      <c r="V411" s="68"/>
      <c r="W411" s="69"/>
      <c r="X411" s="135"/>
      <c r="Y411" s="136"/>
      <c r="Z411" s="136"/>
      <c r="AA411" s="136"/>
      <c r="AB411" s="136"/>
      <c r="AC411" s="136"/>
      <c r="AD411" s="137"/>
      <c r="AE411" s="70"/>
    </row>
    <row r="412" spans="1:31" ht="3" customHeight="1" x14ac:dyDescent="0.25">
      <c r="A412" s="43" t="e">
        <f>IF($AF$13=Спр!$A$87,Ярлык!B412,IF(VLOOKUP($AF$4,Заявка!$D$17:$AH$29,Заявка!$AB$16,FALSE)&lt;Ярлык!C412,"",Ярлык!$AF$4))</f>
        <v>#N/A</v>
      </c>
      <c r="B412" s="34" t="e">
        <f>VLOOKUP(C412,Заявка!$A$17:$AH$29,Заявка!$D$16+Заявка!$A$16,TRUE)</f>
        <v>#N/A</v>
      </c>
      <c r="C412" s="36">
        <f t="shared" si="25"/>
        <v>26</v>
      </c>
      <c r="D412" s="67"/>
      <c r="E412" s="68"/>
      <c r="F412" s="68"/>
      <c r="G412" s="68"/>
      <c r="H412" s="68"/>
      <c r="I412" s="68"/>
      <c r="J412" s="68"/>
      <c r="K412" s="68"/>
      <c r="L412" s="68"/>
      <c r="M412" s="68"/>
      <c r="N412" s="68"/>
      <c r="O412" s="68"/>
      <c r="P412" s="68"/>
      <c r="Q412" s="68"/>
      <c r="R412" s="68"/>
      <c r="S412" s="68"/>
      <c r="T412" s="68"/>
      <c r="U412" s="68"/>
      <c r="V412" s="68"/>
      <c r="W412" s="69"/>
      <c r="X412" s="135" t="str">
        <f>Заявка!$L$11</f>
        <v>89991112223 Удальцов Вячеслав</v>
      </c>
      <c r="Y412" s="136"/>
      <c r="Z412" s="136"/>
      <c r="AA412" s="136"/>
      <c r="AB412" s="136"/>
      <c r="AC412" s="136"/>
      <c r="AD412" s="137"/>
      <c r="AE412" s="70"/>
    </row>
    <row r="413" spans="1:31" ht="15" customHeight="1" x14ac:dyDescent="0.25">
      <c r="A413" s="43" t="e">
        <f>IF($AF$13=Спр!$A$87,Ярлык!B413,IF(VLOOKUP($AF$4,Заявка!$D$17:$AH$29,Заявка!$AB$16,FALSE)&lt;Ярлык!C413,"",Ярлык!$AF$4))</f>
        <v>#N/A</v>
      </c>
      <c r="B413" s="34" t="e">
        <f>VLOOKUP(C413,Заявка!$A$17:$AH$29,Заявка!$D$16+Заявка!$A$16,TRUE)</f>
        <v>#N/A</v>
      </c>
      <c r="C413" s="36">
        <f t="shared" si="25"/>
        <v>26</v>
      </c>
      <c r="D413" s="67"/>
      <c r="E413" s="141" t="s">
        <v>80</v>
      </c>
      <c r="F413" s="141"/>
      <c r="G413" s="141"/>
      <c r="H413" s="141"/>
      <c r="I413" s="143">
        <f ca="1">TODAY()</f>
        <v>46093</v>
      </c>
      <c r="J413" s="144"/>
      <c r="K413" s="144"/>
      <c r="L413" s="144"/>
      <c r="M413" s="68"/>
      <c r="N413" s="141" t="s">
        <v>81</v>
      </c>
      <c r="O413" s="141"/>
      <c r="P413" s="141"/>
      <c r="Q413" s="141"/>
      <c r="R413" s="146"/>
      <c r="S413" s="147"/>
      <c r="T413" s="147"/>
      <c r="U413" s="147"/>
      <c r="V413" s="68"/>
      <c r="W413" s="69"/>
      <c r="X413" s="138"/>
      <c r="Y413" s="139"/>
      <c r="Z413" s="139"/>
      <c r="AA413" s="139"/>
      <c r="AB413" s="139"/>
      <c r="AC413" s="139"/>
      <c r="AD413" s="140"/>
      <c r="AE413" s="70"/>
    </row>
    <row r="414" spans="1:31" ht="6" customHeight="1" x14ac:dyDescent="0.25">
      <c r="A414" s="43" t="e">
        <f>IF($AF$13=Спр!$A$87,Ярлык!B414,IF(VLOOKUP($AF$4,Заявка!$D$17:$AH$29,Заявка!$AB$16,FALSE)&lt;Ярлык!C414,"",Ярлык!$AF$4))</f>
        <v>#N/A</v>
      </c>
      <c r="B414" s="34" t="e">
        <f>VLOOKUP(C414,Заявка!$A$17:$AH$29,Заявка!$D$16+Заявка!$A$16,TRUE)</f>
        <v>#N/A</v>
      </c>
      <c r="C414" s="36">
        <f t="shared" si="25"/>
        <v>26</v>
      </c>
      <c r="D414" s="67"/>
      <c r="E414" s="142"/>
      <c r="F414" s="142"/>
      <c r="G414" s="142"/>
      <c r="H414" s="142"/>
      <c r="I414" s="145"/>
      <c r="J414" s="145"/>
      <c r="K414" s="145"/>
      <c r="L414" s="145"/>
      <c r="M414" s="68"/>
      <c r="N414" s="142"/>
      <c r="O414" s="142"/>
      <c r="P414" s="142"/>
      <c r="Q414" s="142"/>
      <c r="R414" s="148"/>
      <c r="S414" s="148"/>
      <c r="T414" s="148"/>
      <c r="U414" s="148"/>
      <c r="V414" s="68"/>
      <c r="W414" s="69"/>
      <c r="X414" s="68"/>
      <c r="Y414" s="68"/>
      <c r="Z414" s="68"/>
      <c r="AA414" s="68"/>
      <c r="AB414" s="68"/>
      <c r="AC414" s="68"/>
      <c r="AD414" s="68"/>
      <c r="AE414" s="70"/>
    </row>
    <row r="415" spans="1:31" ht="6" customHeight="1" x14ac:dyDescent="0.25">
      <c r="A415" s="43" t="e">
        <f>IF($AF$13=Спр!$A$87,Ярлык!B415,IF(VLOOKUP($AF$4,Заявка!$D$17:$AH$29,Заявка!$AB$16,FALSE)&lt;Ярлык!C415,"",Ярлык!$AF$4))</f>
        <v>#N/A</v>
      </c>
      <c r="B415" s="34" t="e">
        <f>VLOOKUP(C415,Заявка!$A$17:$AH$29,Заявка!$D$16+Заявка!$A$16,TRUE)</f>
        <v>#N/A</v>
      </c>
      <c r="C415" s="37">
        <f t="shared" si="25"/>
        <v>26</v>
      </c>
      <c r="D415" s="76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  <c r="Q415" s="77"/>
      <c r="R415" s="77"/>
      <c r="S415" s="77"/>
      <c r="T415" s="77"/>
      <c r="U415" s="77"/>
      <c r="V415" s="77"/>
      <c r="W415" s="78"/>
      <c r="X415" s="77"/>
      <c r="Y415" s="77"/>
      <c r="Z415" s="77"/>
      <c r="AA415" s="77"/>
      <c r="AB415" s="77"/>
      <c r="AC415" s="77"/>
      <c r="AD415" s="77"/>
      <c r="AE415" s="79"/>
    </row>
    <row r="416" spans="1:31" ht="10.5" customHeight="1" thickBot="1" x14ac:dyDescent="0.3">
      <c r="A416" s="43" t="e">
        <f>IF($AF$13=Спр!$A$87,Ярлык!B416,IF(VLOOKUP($AF$4,Заявка!$D$17:$AH$29,Заявка!$AB$16,FALSE)&lt;Ярлык!C416,"",Ярлык!$AF$4))</f>
        <v>#N/A</v>
      </c>
      <c r="B416" s="34" t="e">
        <f>VLOOKUP(C416,Заявка!$A$17:$AH$29,Заявка!$D$16+Заявка!$A$16,TRUE)</f>
        <v>#N/A</v>
      </c>
      <c r="C416" s="37">
        <f>C415</f>
        <v>26</v>
      </c>
      <c r="D416" s="80"/>
      <c r="E416" s="80"/>
      <c r="F416" s="80"/>
      <c r="G416" s="80"/>
      <c r="H416" s="80"/>
      <c r="I416" s="80"/>
      <c r="J416" s="80"/>
      <c r="K416" s="80"/>
      <c r="L416" s="80"/>
      <c r="M416" s="80"/>
      <c r="N416" s="80"/>
      <c r="O416" s="80"/>
      <c r="P416" s="80"/>
      <c r="Q416" s="80"/>
      <c r="R416" s="80"/>
      <c r="S416" s="80"/>
      <c r="T416" s="80"/>
      <c r="U416" s="80"/>
      <c r="V416" s="80"/>
      <c r="W416" s="80"/>
      <c r="X416" s="80"/>
      <c r="Y416" s="80"/>
      <c r="Z416" s="80"/>
      <c r="AA416" s="80"/>
      <c r="AB416" s="80"/>
      <c r="AC416" s="80"/>
      <c r="AD416" s="80"/>
      <c r="AE416" s="80"/>
    </row>
    <row r="417" spans="1:31" ht="10.5" customHeight="1" x14ac:dyDescent="0.25">
      <c r="A417" s="43" t="e">
        <f>IF($AF$13=Спр!$A$87,Ярлык!B417,IF(VLOOKUP($AF$4,Заявка!$D$17:$AH$29,Заявка!$AB$16,FALSE)&lt;Ярлык!C417,"",Ярлык!$AF$4))</f>
        <v>#N/A</v>
      </c>
      <c r="B417" s="34" t="e">
        <f>VLOOKUP(C417,Заявка!$A$17:$AH$29,Заявка!$D$16+Заявка!$A$16,TRUE)</f>
        <v>#N/A</v>
      </c>
      <c r="C417" s="35">
        <f>C416+1</f>
        <v>27</v>
      </c>
    </row>
    <row r="418" spans="1:31" ht="3.75" customHeight="1" x14ac:dyDescent="0.25">
      <c r="A418" s="43" t="e">
        <f>IF($AF$13=Спр!$A$87,Ярлык!B418,IF(VLOOKUP($AF$4,Заявка!$D$17:$AH$29,Заявка!$AB$16,FALSE)&lt;Ярлык!C418,"",Ярлык!$AF$4))</f>
        <v>#N/A</v>
      </c>
      <c r="B418" s="34" t="e">
        <f>VLOOKUP(C418,Заявка!$A$17:$AH$29,Заявка!$D$16+Заявка!$A$16,TRUE)</f>
        <v>#N/A</v>
      </c>
      <c r="C418" s="36">
        <f>C417</f>
        <v>27</v>
      </c>
      <c r="D418" s="63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5"/>
      <c r="X418" s="64"/>
      <c r="Y418" s="64"/>
      <c r="Z418" s="64"/>
      <c r="AA418" s="64"/>
      <c r="AB418" s="64"/>
      <c r="AC418" s="64"/>
      <c r="AD418" s="64"/>
      <c r="AE418" s="66"/>
    </row>
    <row r="419" spans="1:31" ht="18.75" customHeight="1" x14ac:dyDescent="0.25">
      <c r="A419" s="43" t="e">
        <f>IF($AF$13=Спр!$A$87,Ярлык!B419,IF(VLOOKUP($AF$4,Заявка!$D$17:$AH$29,Заявка!$AB$16,FALSE)&lt;Ярлык!C419,"",Ярлык!$AF$4))</f>
        <v>#N/A</v>
      </c>
      <c r="B419" s="34" t="e">
        <f>VLOOKUP(C419,Заявка!$A$17:$AH$29,Заявка!$D$16+Заявка!$A$16,TRUE)</f>
        <v>#N/A</v>
      </c>
      <c r="C419" s="36">
        <f t="shared" ref="C419:C431" si="26">C418</f>
        <v>27</v>
      </c>
      <c r="D419" s="67"/>
      <c r="E419" s="98" t="s">
        <v>83</v>
      </c>
      <c r="F419" s="98"/>
      <c r="G419" s="98"/>
      <c r="H419" s="98"/>
      <c r="I419" s="98"/>
      <c r="J419" s="99" t="e">
        <f>VLOOKUP($A418,Заявка!$D$17:$AH$29,Заявка!$H$16,FALSE)</f>
        <v>#N/A</v>
      </c>
      <c r="K419" s="100"/>
      <c r="L419" s="100"/>
      <c r="M419" s="100"/>
      <c r="N419" s="100"/>
      <c r="O419" s="100"/>
      <c r="P419" s="100"/>
      <c r="Q419" s="100"/>
      <c r="R419" s="100"/>
      <c r="S419" s="101"/>
      <c r="T419" s="68"/>
      <c r="U419" s="68"/>
      <c r="V419" s="68"/>
      <c r="W419" s="69"/>
      <c r="X419" s="102" t="s">
        <v>76</v>
      </c>
      <c r="Y419" s="103"/>
      <c r="Z419" s="103"/>
      <c r="AA419" s="104"/>
      <c r="AB419" s="105" t="s">
        <v>61</v>
      </c>
      <c r="AC419" s="106"/>
      <c r="AD419" s="107"/>
      <c r="AE419" s="70"/>
    </row>
    <row r="420" spans="1:31" ht="3" customHeight="1" x14ac:dyDescent="0.25">
      <c r="A420" s="43" t="e">
        <f>IF($AF$13=Спр!$A$87,Ярлык!B420,IF(VLOOKUP($AF$4,Заявка!$D$17:$AH$29,Заявка!$AB$16,FALSE)&lt;Ярлык!C420,"",Ярлык!$AF$4))</f>
        <v>#N/A</v>
      </c>
      <c r="B420" s="34" t="e">
        <f>VLOOKUP(C420,Заявка!$A$17:$AH$29,Заявка!$D$16+Заявка!$A$16,TRUE)</f>
        <v>#N/A</v>
      </c>
      <c r="C420" s="36">
        <f t="shared" si="26"/>
        <v>27</v>
      </c>
      <c r="D420" s="67"/>
      <c r="E420" s="71"/>
      <c r="F420" s="71"/>
      <c r="G420" s="71"/>
      <c r="H420" s="71"/>
      <c r="I420" s="71"/>
      <c r="J420" s="72"/>
      <c r="K420" s="72"/>
      <c r="L420" s="72"/>
      <c r="M420" s="72"/>
      <c r="N420" s="72"/>
      <c r="O420" s="72"/>
      <c r="P420" s="72"/>
      <c r="Q420" s="68"/>
      <c r="R420" s="73"/>
      <c r="S420" s="73"/>
      <c r="T420" s="73"/>
      <c r="U420" s="73"/>
      <c r="V420" s="74"/>
      <c r="W420" s="75"/>
      <c r="X420" s="74"/>
      <c r="Y420" s="74"/>
      <c r="Z420" s="74"/>
      <c r="AA420" s="74"/>
      <c r="AB420" s="74"/>
      <c r="AC420" s="74"/>
      <c r="AD420" s="74"/>
      <c r="AE420" s="70"/>
    </row>
    <row r="421" spans="1:31" ht="1.5" customHeight="1" x14ac:dyDescent="0.25">
      <c r="A421" s="43" t="e">
        <f>IF($AF$13=Спр!$A$87,Ярлык!B421,IF(VLOOKUP($AF$4,Заявка!$D$17:$AH$29,Заявка!$AB$16,FALSE)&lt;Ярлык!C421,"",Ярлык!$AF$4))</f>
        <v>#N/A</v>
      </c>
      <c r="B421" s="34" t="e">
        <f>VLOOKUP(C421,Заявка!$A$17:$AH$29,Заявка!$D$16+Заявка!$A$16,TRUE)</f>
        <v>#N/A</v>
      </c>
      <c r="C421" s="36">
        <f t="shared" si="26"/>
        <v>27</v>
      </c>
      <c r="D421" s="67"/>
      <c r="E421" s="68"/>
      <c r="F421" s="68"/>
      <c r="G421" s="68"/>
      <c r="H421" s="68"/>
      <c r="I421" s="68"/>
      <c r="J421" s="68"/>
      <c r="K421" s="68"/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V421" s="68"/>
      <c r="W421" s="69"/>
      <c r="X421" s="68"/>
      <c r="Y421" s="68"/>
      <c r="Z421" s="68"/>
      <c r="AA421" s="68"/>
      <c r="AB421" s="68"/>
      <c r="AC421" s="68"/>
      <c r="AD421" s="68"/>
      <c r="AE421" s="70"/>
    </row>
    <row r="422" spans="1:31" ht="12" customHeight="1" x14ac:dyDescent="0.25">
      <c r="A422" s="43" t="e">
        <f>IF($AF$13=Спр!$A$87,Ярлык!B422,IF(VLOOKUP($AF$4,Заявка!$D$17:$AH$29,Заявка!$AB$16,FALSE)&lt;Ярлык!C422,"",Ярлык!$AF$4))</f>
        <v>#N/A</v>
      </c>
      <c r="B422" s="34" t="e">
        <f>VLOOKUP(C422,Заявка!$A$17:$AH$29,Заявка!$D$16+Заявка!$A$16,TRUE)</f>
        <v>#N/A</v>
      </c>
      <c r="C422" s="36">
        <f t="shared" si="26"/>
        <v>27</v>
      </c>
      <c r="D422" s="67"/>
      <c r="E422" s="108" t="s">
        <v>82</v>
      </c>
      <c r="F422" s="108"/>
      <c r="G422" s="108"/>
      <c r="H422" s="108"/>
      <c r="I422" s="108"/>
      <c r="J422" s="111" t="e">
        <f>VLOOKUP($A421,Заявка!$D$17:$AH$29,Заявка!$O$16,FALSE)</f>
        <v>#N/A</v>
      </c>
      <c r="K422" s="111"/>
      <c r="L422" s="111"/>
      <c r="M422" s="111"/>
      <c r="N422" s="111"/>
      <c r="O422" s="111"/>
      <c r="P422" s="111"/>
      <c r="Q422" s="111"/>
      <c r="R422" s="111"/>
      <c r="S422" s="111"/>
      <c r="T422" s="111"/>
      <c r="U422" s="111"/>
      <c r="V422" s="68"/>
      <c r="W422" s="69"/>
      <c r="X422" s="114" t="s">
        <v>77</v>
      </c>
      <c r="Y422" s="114"/>
      <c r="Z422" s="114"/>
      <c r="AA422" s="114"/>
      <c r="AB422" s="114"/>
      <c r="AC422" s="114"/>
      <c r="AD422" s="114"/>
      <c r="AE422" s="70"/>
    </row>
    <row r="423" spans="1:31" ht="3" customHeight="1" x14ac:dyDescent="0.25">
      <c r="A423" s="43" t="e">
        <f>IF($AF$13=Спр!$A$87,Ярлык!B423,IF(VLOOKUP($AF$4,Заявка!$D$17:$AH$29,Заявка!$AB$16,FALSE)&lt;Ярлык!C423,"",Ярлык!$AF$4))</f>
        <v>#N/A</v>
      </c>
      <c r="B423" s="34" t="e">
        <f>VLOOKUP(C423,Заявка!$A$17:$AH$29,Заявка!$D$16+Заявка!$A$16,TRUE)</f>
        <v>#N/A</v>
      </c>
      <c r="C423" s="36">
        <f t="shared" si="26"/>
        <v>27</v>
      </c>
      <c r="D423" s="67"/>
      <c r="E423" s="109"/>
      <c r="F423" s="109"/>
      <c r="G423" s="109"/>
      <c r="H423" s="109"/>
      <c r="I423" s="109"/>
      <c r="J423" s="112"/>
      <c r="K423" s="112"/>
      <c r="L423" s="112"/>
      <c r="M423" s="112"/>
      <c r="N423" s="112"/>
      <c r="O423" s="112"/>
      <c r="P423" s="112"/>
      <c r="Q423" s="112"/>
      <c r="R423" s="112"/>
      <c r="S423" s="112"/>
      <c r="T423" s="112"/>
      <c r="U423" s="112"/>
      <c r="V423" s="68"/>
      <c r="W423" s="69"/>
      <c r="X423" s="68"/>
      <c r="Y423" s="68"/>
      <c r="Z423" s="68"/>
      <c r="AA423" s="68"/>
      <c r="AB423" s="68"/>
      <c r="AC423" s="68"/>
      <c r="AD423" s="68"/>
      <c r="AE423" s="70"/>
    </row>
    <row r="424" spans="1:31" ht="15" customHeight="1" x14ac:dyDescent="0.25">
      <c r="A424" s="43" t="e">
        <f>IF($AF$13=Спр!$A$87,Ярлык!B424,IF(VLOOKUP($AF$4,Заявка!$D$17:$AH$29,Заявка!$AB$16,FALSE)&lt;Ярлык!C424,"",Ярлык!$AF$4))</f>
        <v>#N/A</v>
      </c>
      <c r="B424" s="34" t="e">
        <f>VLOOKUP(C424,Заявка!$A$17:$AH$29,Заявка!$D$16+Заявка!$A$16,TRUE)</f>
        <v>#N/A</v>
      </c>
      <c r="C424" s="36">
        <f t="shared" si="26"/>
        <v>27</v>
      </c>
      <c r="D424" s="67"/>
      <c r="E424" s="110"/>
      <c r="F424" s="110"/>
      <c r="G424" s="110"/>
      <c r="H424" s="110"/>
      <c r="I424" s="110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68"/>
      <c r="W424" s="69"/>
      <c r="X424" s="115" t="str">
        <f>Заявка!$L$10</f>
        <v>ООО "Довольный клиент"</v>
      </c>
      <c r="Y424" s="116"/>
      <c r="Z424" s="116"/>
      <c r="AA424" s="116"/>
      <c r="AB424" s="116"/>
      <c r="AC424" s="116"/>
      <c r="AD424" s="117"/>
      <c r="AE424" s="70"/>
    </row>
    <row r="425" spans="1:31" ht="12.75" customHeight="1" x14ac:dyDescent="0.25">
      <c r="A425" s="43" t="e">
        <f>IF($AF$13=Спр!$A$87,Ярлык!B425,IF(VLOOKUP($AF$4,Заявка!$D$17:$AH$29,Заявка!$AB$16,FALSE)&lt;Ярлык!C425,"",Ярлык!$AF$4))</f>
        <v>#N/A</v>
      </c>
      <c r="B425" s="34" t="e">
        <f>VLOOKUP(C425,Заявка!$A$17:$AH$29,Заявка!$D$16+Заявка!$A$16,TRUE)</f>
        <v>#N/A</v>
      </c>
      <c r="C425" s="36">
        <f t="shared" si="26"/>
        <v>27</v>
      </c>
      <c r="D425" s="67"/>
      <c r="E425" s="118" t="s">
        <v>78</v>
      </c>
      <c r="F425" s="119"/>
      <c r="G425" s="119"/>
      <c r="H425" s="119"/>
      <c r="I425" s="120"/>
      <c r="J425" s="124" t="e">
        <f>VLOOKUP($A425,Заявка!$D$17:$AH$29,Заявка!$E$16,FALSE)</f>
        <v>#N/A</v>
      </c>
      <c r="K425" s="124"/>
      <c r="L425" s="124"/>
      <c r="M425" s="124"/>
      <c r="N425" s="124"/>
      <c r="O425" s="126" t="e">
        <f>VLOOKUP($A425,Заявка!$D$17:$AH$29,Заявка!$J$16,FALSE)</f>
        <v>#N/A</v>
      </c>
      <c r="P425" s="127"/>
      <c r="Q425" s="127"/>
      <c r="R425" s="127"/>
      <c r="S425" s="127"/>
      <c r="T425" s="127"/>
      <c r="U425" s="128"/>
      <c r="V425" s="68"/>
      <c r="W425" s="69"/>
      <c r="X425" s="132" t="str">
        <f>Заявка!$L$9</f>
        <v>Москва</v>
      </c>
      <c r="Y425" s="133"/>
      <c r="Z425" s="133"/>
      <c r="AA425" s="133"/>
      <c r="AB425" s="133"/>
      <c r="AC425" s="133"/>
      <c r="AD425" s="134"/>
      <c r="AE425" s="70"/>
    </row>
    <row r="426" spans="1:31" ht="7.5" customHeight="1" x14ac:dyDescent="0.25">
      <c r="A426" s="43" t="e">
        <f>IF($AF$13=Спр!$A$87,Ярлык!B426,IF(VLOOKUP($AF$4,Заявка!$D$17:$AH$29,Заявка!$AB$16,FALSE)&lt;Ярлык!C426,"",Ярлык!$AF$4))</f>
        <v>#N/A</v>
      </c>
      <c r="B426" s="34" t="e">
        <f>VLOOKUP(C426,Заявка!$A$17:$AH$29,Заявка!$D$16+Заявка!$A$16,TRUE)</f>
        <v>#N/A</v>
      </c>
      <c r="C426" s="36">
        <f t="shared" si="26"/>
        <v>27</v>
      </c>
      <c r="D426" s="67"/>
      <c r="E426" s="121"/>
      <c r="F426" s="122"/>
      <c r="G426" s="122"/>
      <c r="H426" s="122"/>
      <c r="I426" s="123"/>
      <c r="J426" s="125"/>
      <c r="K426" s="125"/>
      <c r="L426" s="125"/>
      <c r="M426" s="125"/>
      <c r="N426" s="125"/>
      <c r="O426" s="129"/>
      <c r="P426" s="130"/>
      <c r="Q426" s="130"/>
      <c r="R426" s="130"/>
      <c r="S426" s="130"/>
      <c r="T426" s="130"/>
      <c r="U426" s="131"/>
      <c r="V426" s="68"/>
      <c r="W426" s="69"/>
      <c r="X426" s="135"/>
      <c r="Y426" s="136"/>
      <c r="Z426" s="136"/>
      <c r="AA426" s="136"/>
      <c r="AB426" s="136"/>
      <c r="AC426" s="136"/>
      <c r="AD426" s="137"/>
      <c r="AE426" s="70"/>
    </row>
    <row r="427" spans="1:31" ht="13.5" customHeight="1" x14ac:dyDescent="0.25">
      <c r="A427" s="43" t="e">
        <f>IF($AF$13=Спр!$A$87,Ярлык!B427,IF(VLOOKUP($AF$4,Заявка!$D$17:$AH$29,Заявка!$AB$16,FALSE)&lt;Ярлык!C427,"",Ярлык!$AF$4))</f>
        <v>#N/A</v>
      </c>
      <c r="B427" s="34" t="e">
        <f>VLOOKUP(C427,Заявка!$A$17:$AH$29,Заявка!$D$16+Заявка!$A$16,TRUE)</f>
        <v>#N/A</v>
      </c>
      <c r="C427" s="36">
        <f t="shared" si="26"/>
        <v>27</v>
      </c>
      <c r="D427" s="67"/>
      <c r="E427" s="96" t="s">
        <v>79</v>
      </c>
      <c r="F427" s="96"/>
      <c r="G427" s="96"/>
      <c r="H427" s="96"/>
      <c r="I427" s="96"/>
      <c r="J427" s="97" t="e">
        <f>VLOOKUP($A427,Заявка!$D$17:$AH$29,Заявка!$T$16,FALSE)</f>
        <v>#N/A</v>
      </c>
      <c r="K427" s="97"/>
      <c r="L427" s="97"/>
      <c r="M427" s="97"/>
      <c r="N427" s="97"/>
      <c r="O427" s="97"/>
      <c r="P427" s="97"/>
      <c r="Q427" s="97"/>
      <c r="R427" s="97"/>
      <c r="S427" s="97"/>
      <c r="T427" s="97"/>
      <c r="U427" s="97"/>
      <c r="V427" s="68"/>
      <c r="W427" s="69"/>
      <c r="X427" s="135"/>
      <c r="Y427" s="136"/>
      <c r="Z427" s="136"/>
      <c r="AA427" s="136"/>
      <c r="AB427" s="136"/>
      <c r="AC427" s="136"/>
      <c r="AD427" s="137"/>
      <c r="AE427" s="70"/>
    </row>
    <row r="428" spans="1:31" ht="3" customHeight="1" x14ac:dyDescent="0.25">
      <c r="A428" s="43" t="e">
        <f>IF($AF$13=Спр!$A$87,Ярлык!B428,IF(VLOOKUP($AF$4,Заявка!$D$17:$AH$29,Заявка!$AB$16,FALSE)&lt;Ярлык!C428,"",Ярлык!$AF$4))</f>
        <v>#N/A</v>
      </c>
      <c r="B428" s="34" t="e">
        <f>VLOOKUP(C428,Заявка!$A$17:$AH$29,Заявка!$D$16+Заявка!$A$16,TRUE)</f>
        <v>#N/A</v>
      </c>
      <c r="C428" s="36">
        <f t="shared" si="26"/>
        <v>27</v>
      </c>
      <c r="D428" s="67"/>
      <c r="E428" s="68"/>
      <c r="F428" s="68"/>
      <c r="G428" s="68"/>
      <c r="H428" s="68"/>
      <c r="I428" s="68"/>
      <c r="J428" s="68"/>
      <c r="K428" s="68"/>
      <c r="L428" s="68"/>
      <c r="M428" s="68"/>
      <c r="N428" s="68"/>
      <c r="O428" s="68"/>
      <c r="P428" s="68"/>
      <c r="Q428" s="68"/>
      <c r="R428" s="68"/>
      <c r="S428" s="68"/>
      <c r="T428" s="68"/>
      <c r="U428" s="68"/>
      <c r="V428" s="68"/>
      <c r="W428" s="69"/>
      <c r="X428" s="135" t="str">
        <f>Заявка!$L$11</f>
        <v>89991112223 Удальцов Вячеслав</v>
      </c>
      <c r="Y428" s="136"/>
      <c r="Z428" s="136"/>
      <c r="AA428" s="136"/>
      <c r="AB428" s="136"/>
      <c r="AC428" s="136"/>
      <c r="AD428" s="137"/>
      <c r="AE428" s="70"/>
    </row>
    <row r="429" spans="1:31" ht="15" customHeight="1" x14ac:dyDescent="0.25">
      <c r="A429" s="43" t="e">
        <f>IF($AF$13=Спр!$A$87,Ярлык!B429,IF(VLOOKUP($AF$4,Заявка!$D$17:$AH$29,Заявка!$AB$16,FALSE)&lt;Ярлык!C429,"",Ярлык!$AF$4))</f>
        <v>#N/A</v>
      </c>
      <c r="B429" s="34" t="e">
        <f>VLOOKUP(C429,Заявка!$A$17:$AH$29,Заявка!$D$16+Заявка!$A$16,TRUE)</f>
        <v>#N/A</v>
      </c>
      <c r="C429" s="36">
        <f t="shared" si="26"/>
        <v>27</v>
      </c>
      <c r="D429" s="67"/>
      <c r="E429" s="141" t="s">
        <v>80</v>
      </c>
      <c r="F429" s="141"/>
      <c r="G429" s="141"/>
      <c r="H429" s="141"/>
      <c r="I429" s="143">
        <f ca="1">TODAY()</f>
        <v>46093</v>
      </c>
      <c r="J429" s="144"/>
      <c r="K429" s="144"/>
      <c r="L429" s="144"/>
      <c r="M429" s="68"/>
      <c r="N429" s="141" t="s">
        <v>81</v>
      </c>
      <c r="O429" s="141"/>
      <c r="P429" s="141"/>
      <c r="Q429" s="141"/>
      <c r="R429" s="146"/>
      <c r="S429" s="147"/>
      <c r="T429" s="147"/>
      <c r="U429" s="147"/>
      <c r="V429" s="68"/>
      <c r="W429" s="69"/>
      <c r="X429" s="138"/>
      <c r="Y429" s="139"/>
      <c r="Z429" s="139"/>
      <c r="AA429" s="139"/>
      <c r="AB429" s="139"/>
      <c r="AC429" s="139"/>
      <c r="AD429" s="140"/>
      <c r="AE429" s="70"/>
    </row>
    <row r="430" spans="1:31" ht="6" customHeight="1" x14ac:dyDescent="0.25">
      <c r="A430" s="43" t="e">
        <f>IF($AF$13=Спр!$A$87,Ярлык!B430,IF(VLOOKUP($AF$4,Заявка!$D$17:$AH$29,Заявка!$AB$16,FALSE)&lt;Ярлык!C430,"",Ярлык!$AF$4))</f>
        <v>#N/A</v>
      </c>
      <c r="B430" s="34" t="e">
        <f>VLOOKUP(C430,Заявка!$A$17:$AH$29,Заявка!$D$16+Заявка!$A$16,TRUE)</f>
        <v>#N/A</v>
      </c>
      <c r="C430" s="36">
        <f t="shared" si="26"/>
        <v>27</v>
      </c>
      <c r="D430" s="67"/>
      <c r="E430" s="142"/>
      <c r="F430" s="142"/>
      <c r="G430" s="142"/>
      <c r="H430" s="142"/>
      <c r="I430" s="145"/>
      <c r="J430" s="145"/>
      <c r="K430" s="145"/>
      <c r="L430" s="145"/>
      <c r="M430" s="68"/>
      <c r="N430" s="142"/>
      <c r="O430" s="142"/>
      <c r="P430" s="142"/>
      <c r="Q430" s="142"/>
      <c r="R430" s="148"/>
      <c r="S430" s="148"/>
      <c r="T430" s="148"/>
      <c r="U430" s="148"/>
      <c r="V430" s="68"/>
      <c r="W430" s="69"/>
      <c r="X430" s="68"/>
      <c r="Y430" s="68"/>
      <c r="Z430" s="68"/>
      <c r="AA430" s="68"/>
      <c r="AB430" s="68"/>
      <c r="AC430" s="68"/>
      <c r="AD430" s="68"/>
      <c r="AE430" s="70"/>
    </row>
    <row r="431" spans="1:31" ht="6" customHeight="1" x14ac:dyDescent="0.25">
      <c r="A431" s="43" t="e">
        <f>IF($AF$13=Спр!$A$87,Ярлык!B431,IF(VLOOKUP($AF$4,Заявка!$D$17:$AH$29,Заявка!$AB$16,FALSE)&lt;Ярлык!C431,"",Ярлык!$AF$4))</f>
        <v>#N/A</v>
      </c>
      <c r="B431" s="34" t="e">
        <f>VLOOKUP(C431,Заявка!$A$17:$AH$29,Заявка!$D$16+Заявка!$A$16,TRUE)</f>
        <v>#N/A</v>
      </c>
      <c r="C431" s="37">
        <f t="shared" si="26"/>
        <v>27</v>
      </c>
      <c r="D431" s="76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  <c r="Q431" s="77"/>
      <c r="R431" s="77"/>
      <c r="S431" s="77"/>
      <c r="T431" s="77"/>
      <c r="U431" s="77"/>
      <c r="V431" s="77"/>
      <c r="W431" s="78"/>
      <c r="X431" s="77"/>
      <c r="Y431" s="77"/>
      <c r="Z431" s="77"/>
      <c r="AA431" s="77"/>
      <c r="AB431" s="77"/>
      <c r="AC431" s="77"/>
      <c r="AD431" s="77"/>
      <c r="AE431" s="79"/>
    </row>
    <row r="432" spans="1:31" ht="10.5" customHeight="1" thickBot="1" x14ac:dyDescent="0.3">
      <c r="A432" s="43" t="e">
        <f>IF($AF$13=Спр!$A$87,Ярлык!B432,IF(VLOOKUP($AF$4,Заявка!$D$17:$AH$29,Заявка!$AB$16,FALSE)&lt;Ярлык!C432,"",Ярлык!$AF$4))</f>
        <v>#N/A</v>
      </c>
      <c r="B432" s="34" t="e">
        <f>VLOOKUP(C432,Заявка!$A$17:$AH$29,Заявка!$D$16+Заявка!$A$16,TRUE)</f>
        <v>#N/A</v>
      </c>
      <c r="C432" s="37">
        <f>C431</f>
        <v>27</v>
      </c>
      <c r="D432" s="80"/>
      <c r="E432" s="80"/>
      <c r="F432" s="80"/>
      <c r="G432" s="80"/>
      <c r="H432" s="80"/>
      <c r="I432" s="80"/>
      <c r="J432" s="80"/>
      <c r="K432" s="80"/>
      <c r="L432" s="80"/>
      <c r="M432" s="80"/>
      <c r="N432" s="80"/>
      <c r="O432" s="80"/>
      <c r="P432" s="80"/>
      <c r="Q432" s="80"/>
      <c r="R432" s="80"/>
      <c r="S432" s="80"/>
      <c r="T432" s="80"/>
      <c r="U432" s="80"/>
      <c r="V432" s="80"/>
      <c r="W432" s="80"/>
      <c r="X432" s="80"/>
      <c r="Y432" s="80"/>
      <c r="Z432" s="80"/>
      <c r="AA432" s="80"/>
      <c r="AB432" s="80"/>
      <c r="AC432" s="80"/>
      <c r="AD432" s="80"/>
      <c r="AE432" s="80"/>
    </row>
    <row r="433" spans="1:31" ht="10.5" customHeight="1" x14ac:dyDescent="0.25">
      <c r="A433" s="43" t="e">
        <f>IF($AF$13=Спр!$A$87,Ярлык!B433,IF(VLOOKUP($AF$4,Заявка!$D$17:$AH$29,Заявка!$AB$16,FALSE)&lt;Ярлык!C433,"",Ярлык!$AF$4))</f>
        <v>#N/A</v>
      </c>
      <c r="B433" s="34" t="e">
        <f>VLOOKUP(C433,Заявка!$A$17:$AH$29,Заявка!$D$16+Заявка!$A$16,TRUE)</f>
        <v>#N/A</v>
      </c>
      <c r="C433" s="35">
        <f>C432+1</f>
        <v>28</v>
      </c>
    </row>
    <row r="434" spans="1:31" ht="3.75" customHeight="1" x14ac:dyDescent="0.25">
      <c r="A434" s="43" t="e">
        <f>IF($AF$13=Спр!$A$87,Ярлык!B434,IF(VLOOKUP($AF$4,Заявка!$D$17:$AH$29,Заявка!$AB$16,FALSE)&lt;Ярлык!C434,"",Ярлык!$AF$4))</f>
        <v>#N/A</v>
      </c>
      <c r="B434" s="34" t="e">
        <f>VLOOKUP(C434,Заявка!$A$17:$AH$29,Заявка!$D$16+Заявка!$A$16,TRUE)</f>
        <v>#N/A</v>
      </c>
      <c r="C434" s="36">
        <f>C433</f>
        <v>28</v>
      </c>
      <c r="D434" s="63"/>
      <c r="E434" s="64"/>
      <c r="F434" s="64"/>
      <c r="G434" s="64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4"/>
      <c r="W434" s="65"/>
      <c r="X434" s="64"/>
      <c r="Y434" s="64"/>
      <c r="Z434" s="64"/>
      <c r="AA434" s="64"/>
      <c r="AB434" s="64"/>
      <c r="AC434" s="64"/>
      <c r="AD434" s="64"/>
      <c r="AE434" s="66"/>
    </row>
    <row r="435" spans="1:31" ht="18.75" customHeight="1" x14ac:dyDescent="0.25">
      <c r="A435" s="43" t="e">
        <f>IF($AF$13=Спр!$A$87,Ярлык!B435,IF(VLOOKUP($AF$4,Заявка!$D$17:$AH$29,Заявка!$AB$16,FALSE)&lt;Ярлык!C435,"",Ярлык!$AF$4))</f>
        <v>#N/A</v>
      </c>
      <c r="B435" s="34" t="e">
        <f>VLOOKUP(C435,Заявка!$A$17:$AH$29,Заявка!$D$16+Заявка!$A$16,TRUE)</f>
        <v>#N/A</v>
      </c>
      <c r="C435" s="36">
        <f t="shared" ref="C435:C447" si="27">C434</f>
        <v>28</v>
      </c>
      <c r="D435" s="67"/>
      <c r="E435" s="98" t="s">
        <v>83</v>
      </c>
      <c r="F435" s="98"/>
      <c r="G435" s="98"/>
      <c r="H435" s="98"/>
      <c r="I435" s="98"/>
      <c r="J435" s="99" t="e">
        <f>VLOOKUP($A434,Заявка!$D$17:$AH$29,Заявка!$H$16,FALSE)</f>
        <v>#N/A</v>
      </c>
      <c r="K435" s="100"/>
      <c r="L435" s="100"/>
      <c r="M435" s="100"/>
      <c r="N435" s="100"/>
      <c r="O435" s="100"/>
      <c r="P435" s="100"/>
      <c r="Q435" s="100"/>
      <c r="R435" s="100"/>
      <c r="S435" s="101"/>
      <c r="T435" s="68"/>
      <c r="U435" s="68"/>
      <c r="V435" s="68"/>
      <c r="W435" s="69"/>
      <c r="X435" s="102" t="s">
        <v>76</v>
      </c>
      <c r="Y435" s="103"/>
      <c r="Z435" s="103"/>
      <c r="AA435" s="104"/>
      <c r="AB435" s="105" t="s">
        <v>61</v>
      </c>
      <c r="AC435" s="106"/>
      <c r="AD435" s="107"/>
      <c r="AE435" s="70"/>
    </row>
    <row r="436" spans="1:31" ht="3" customHeight="1" x14ac:dyDescent="0.25">
      <c r="A436" s="43" t="e">
        <f>IF($AF$13=Спр!$A$87,Ярлык!B436,IF(VLOOKUP($AF$4,Заявка!$D$17:$AH$29,Заявка!$AB$16,FALSE)&lt;Ярлык!C436,"",Ярлык!$AF$4))</f>
        <v>#N/A</v>
      </c>
      <c r="B436" s="34" t="e">
        <f>VLOOKUP(C436,Заявка!$A$17:$AH$29,Заявка!$D$16+Заявка!$A$16,TRUE)</f>
        <v>#N/A</v>
      </c>
      <c r="C436" s="36">
        <f t="shared" si="27"/>
        <v>28</v>
      </c>
      <c r="D436" s="67"/>
      <c r="E436" s="71"/>
      <c r="F436" s="71"/>
      <c r="G436" s="71"/>
      <c r="H436" s="71"/>
      <c r="I436" s="71"/>
      <c r="J436" s="72"/>
      <c r="K436" s="72"/>
      <c r="L436" s="72"/>
      <c r="M436" s="72"/>
      <c r="N436" s="72"/>
      <c r="O436" s="72"/>
      <c r="P436" s="72"/>
      <c r="Q436" s="68"/>
      <c r="R436" s="73"/>
      <c r="S436" s="73"/>
      <c r="T436" s="73"/>
      <c r="U436" s="73"/>
      <c r="V436" s="74"/>
      <c r="W436" s="75"/>
      <c r="X436" s="74"/>
      <c r="Y436" s="74"/>
      <c r="Z436" s="74"/>
      <c r="AA436" s="74"/>
      <c r="AB436" s="74"/>
      <c r="AC436" s="74"/>
      <c r="AD436" s="74"/>
      <c r="AE436" s="70"/>
    </row>
    <row r="437" spans="1:31" ht="1.5" customHeight="1" x14ac:dyDescent="0.25">
      <c r="A437" s="43" t="e">
        <f>IF($AF$13=Спр!$A$87,Ярлык!B437,IF(VLOOKUP($AF$4,Заявка!$D$17:$AH$29,Заявка!$AB$16,FALSE)&lt;Ярлык!C437,"",Ярлык!$AF$4))</f>
        <v>#N/A</v>
      </c>
      <c r="B437" s="34" t="e">
        <f>VLOOKUP(C437,Заявка!$A$17:$AH$29,Заявка!$D$16+Заявка!$A$16,TRUE)</f>
        <v>#N/A</v>
      </c>
      <c r="C437" s="36">
        <f t="shared" si="27"/>
        <v>28</v>
      </c>
      <c r="D437" s="67"/>
      <c r="E437" s="68"/>
      <c r="F437" s="68"/>
      <c r="G437" s="68"/>
      <c r="H437" s="68"/>
      <c r="I437" s="68"/>
      <c r="J437" s="68"/>
      <c r="K437" s="68"/>
      <c r="L437" s="68"/>
      <c r="M437" s="68"/>
      <c r="N437" s="68"/>
      <c r="O437" s="68"/>
      <c r="P437" s="68"/>
      <c r="Q437" s="68"/>
      <c r="R437" s="68"/>
      <c r="S437" s="68"/>
      <c r="T437" s="68"/>
      <c r="U437" s="68"/>
      <c r="V437" s="68"/>
      <c r="W437" s="69"/>
      <c r="X437" s="68"/>
      <c r="Y437" s="68"/>
      <c r="Z437" s="68"/>
      <c r="AA437" s="68"/>
      <c r="AB437" s="68"/>
      <c r="AC437" s="68"/>
      <c r="AD437" s="68"/>
      <c r="AE437" s="70"/>
    </row>
    <row r="438" spans="1:31" ht="12" customHeight="1" x14ac:dyDescent="0.25">
      <c r="A438" s="43" t="e">
        <f>IF($AF$13=Спр!$A$87,Ярлык!B438,IF(VLOOKUP($AF$4,Заявка!$D$17:$AH$29,Заявка!$AB$16,FALSE)&lt;Ярлык!C438,"",Ярлык!$AF$4))</f>
        <v>#N/A</v>
      </c>
      <c r="B438" s="34" t="e">
        <f>VLOOKUP(C438,Заявка!$A$17:$AH$29,Заявка!$D$16+Заявка!$A$16,TRUE)</f>
        <v>#N/A</v>
      </c>
      <c r="C438" s="36">
        <f t="shared" si="27"/>
        <v>28</v>
      </c>
      <c r="D438" s="67"/>
      <c r="E438" s="108" t="s">
        <v>82</v>
      </c>
      <c r="F438" s="108"/>
      <c r="G438" s="108"/>
      <c r="H438" s="108"/>
      <c r="I438" s="108"/>
      <c r="J438" s="111" t="e">
        <f>VLOOKUP($A437,Заявка!$D$17:$AH$29,Заявка!$O$16,FALSE)</f>
        <v>#N/A</v>
      </c>
      <c r="K438" s="111"/>
      <c r="L438" s="111"/>
      <c r="M438" s="111"/>
      <c r="N438" s="111"/>
      <c r="O438" s="111"/>
      <c r="P438" s="111"/>
      <c r="Q438" s="111"/>
      <c r="R438" s="111"/>
      <c r="S438" s="111"/>
      <c r="T438" s="111"/>
      <c r="U438" s="111"/>
      <c r="V438" s="68"/>
      <c r="W438" s="69"/>
      <c r="X438" s="114" t="s">
        <v>77</v>
      </c>
      <c r="Y438" s="114"/>
      <c r="Z438" s="114"/>
      <c r="AA438" s="114"/>
      <c r="AB438" s="114"/>
      <c r="AC438" s="114"/>
      <c r="AD438" s="114"/>
      <c r="AE438" s="70"/>
    </row>
    <row r="439" spans="1:31" ht="3" customHeight="1" x14ac:dyDescent="0.25">
      <c r="A439" s="43" t="e">
        <f>IF($AF$13=Спр!$A$87,Ярлык!B439,IF(VLOOKUP($AF$4,Заявка!$D$17:$AH$29,Заявка!$AB$16,FALSE)&lt;Ярлык!C439,"",Ярлык!$AF$4))</f>
        <v>#N/A</v>
      </c>
      <c r="B439" s="34" t="e">
        <f>VLOOKUP(C439,Заявка!$A$17:$AH$29,Заявка!$D$16+Заявка!$A$16,TRUE)</f>
        <v>#N/A</v>
      </c>
      <c r="C439" s="36">
        <f t="shared" si="27"/>
        <v>28</v>
      </c>
      <c r="D439" s="67"/>
      <c r="E439" s="109"/>
      <c r="F439" s="109"/>
      <c r="G439" s="109"/>
      <c r="H439" s="109"/>
      <c r="I439" s="109"/>
      <c r="J439" s="112"/>
      <c r="K439" s="112"/>
      <c r="L439" s="112"/>
      <c r="M439" s="112"/>
      <c r="N439" s="112"/>
      <c r="O439" s="112"/>
      <c r="P439" s="112"/>
      <c r="Q439" s="112"/>
      <c r="R439" s="112"/>
      <c r="S439" s="112"/>
      <c r="T439" s="112"/>
      <c r="U439" s="112"/>
      <c r="V439" s="68"/>
      <c r="W439" s="69"/>
      <c r="X439" s="68"/>
      <c r="Y439" s="68"/>
      <c r="Z439" s="68"/>
      <c r="AA439" s="68"/>
      <c r="AB439" s="68"/>
      <c r="AC439" s="68"/>
      <c r="AD439" s="68"/>
      <c r="AE439" s="70"/>
    </row>
    <row r="440" spans="1:31" ht="15" customHeight="1" x14ac:dyDescent="0.25">
      <c r="A440" s="43" t="e">
        <f>IF($AF$13=Спр!$A$87,Ярлык!B440,IF(VLOOKUP($AF$4,Заявка!$D$17:$AH$29,Заявка!$AB$16,FALSE)&lt;Ярлык!C440,"",Ярлык!$AF$4))</f>
        <v>#N/A</v>
      </c>
      <c r="B440" s="34" t="e">
        <f>VLOOKUP(C440,Заявка!$A$17:$AH$29,Заявка!$D$16+Заявка!$A$16,TRUE)</f>
        <v>#N/A</v>
      </c>
      <c r="C440" s="36">
        <f t="shared" si="27"/>
        <v>28</v>
      </c>
      <c r="D440" s="67"/>
      <c r="E440" s="110"/>
      <c r="F440" s="110"/>
      <c r="G440" s="110"/>
      <c r="H440" s="110"/>
      <c r="I440" s="110"/>
      <c r="J440" s="113"/>
      <c r="K440" s="113"/>
      <c r="L440" s="113"/>
      <c r="M440" s="113"/>
      <c r="N440" s="113"/>
      <c r="O440" s="113"/>
      <c r="P440" s="113"/>
      <c r="Q440" s="113"/>
      <c r="R440" s="113"/>
      <c r="S440" s="113"/>
      <c r="T440" s="113"/>
      <c r="U440" s="113"/>
      <c r="V440" s="68"/>
      <c r="W440" s="69"/>
      <c r="X440" s="115" t="str">
        <f>Заявка!$L$10</f>
        <v>ООО "Довольный клиент"</v>
      </c>
      <c r="Y440" s="116"/>
      <c r="Z440" s="116"/>
      <c r="AA440" s="116"/>
      <c r="AB440" s="116"/>
      <c r="AC440" s="116"/>
      <c r="AD440" s="117"/>
      <c r="AE440" s="70"/>
    </row>
    <row r="441" spans="1:31" ht="12.75" customHeight="1" x14ac:dyDescent="0.25">
      <c r="A441" s="43" t="e">
        <f>IF($AF$13=Спр!$A$87,Ярлык!B441,IF(VLOOKUP($AF$4,Заявка!$D$17:$AH$29,Заявка!$AB$16,FALSE)&lt;Ярлык!C441,"",Ярлык!$AF$4))</f>
        <v>#N/A</v>
      </c>
      <c r="B441" s="34" t="e">
        <f>VLOOKUP(C441,Заявка!$A$17:$AH$29,Заявка!$D$16+Заявка!$A$16,TRUE)</f>
        <v>#N/A</v>
      </c>
      <c r="C441" s="36">
        <f t="shared" si="27"/>
        <v>28</v>
      </c>
      <c r="D441" s="67"/>
      <c r="E441" s="118" t="s">
        <v>78</v>
      </c>
      <c r="F441" s="119"/>
      <c r="G441" s="119"/>
      <c r="H441" s="119"/>
      <c r="I441" s="120"/>
      <c r="J441" s="124" t="e">
        <f>VLOOKUP($A441,Заявка!$D$17:$AH$29,Заявка!$E$16,FALSE)</f>
        <v>#N/A</v>
      </c>
      <c r="K441" s="124"/>
      <c r="L441" s="124"/>
      <c r="M441" s="124"/>
      <c r="N441" s="124"/>
      <c r="O441" s="126" t="e">
        <f>VLOOKUP($A441,Заявка!$D$17:$AH$29,Заявка!$J$16,FALSE)</f>
        <v>#N/A</v>
      </c>
      <c r="P441" s="127"/>
      <c r="Q441" s="127"/>
      <c r="R441" s="127"/>
      <c r="S441" s="127"/>
      <c r="T441" s="127"/>
      <c r="U441" s="128"/>
      <c r="V441" s="68"/>
      <c r="W441" s="69"/>
      <c r="X441" s="132" t="str">
        <f>Заявка!$L$9</f>
        <v>Москва</v>
      </c>
      <c r="Y441" s="133"/>
      <c r="Z441" s="133"/>
      <c r="AA441" s="133"/>
      <c r="AB441" s="133"/>
      <c r="AC441" s="133"/>
      <c r="AD441" s="134"/>
      <c r="AE441" s="70"/>
    </row>
    <row r="442" spans="1:31" ht="7.5" customHeight="1" x14ac:dyDescent="0.25">
      <c r="A442" s="43" t="e">
        <f>IF($AF$13=Спр!$A$87,Ярлык!B442,IF(VLOOKUP($AF$4,Заявка!$D$17:$AH$29,Заявка!$AB$16,FALSE)&lt;Ярлык!C442,"",Ярлык!$AF$4))</f>
        <v>#N/A</v>
      </c>
      <c r="B442" s="34" t="e">
        <f>VLOOKUP(C442,Заявка!$A$17:$AH$29,Заявка!$D$16+Заявка!$A$16,TRUE)</f>
        <v>#N/A</v>
      </c>
      <c r="C442" s="36">
        <f t="shared" si="27"/>
        <v>28</v>
      </c>
      <c r="D442" s="67"/>
      <c r="E442" s="121"/>
      <c r="F442" s="122"/>
      <c r="G442" s="122"/>
      <c r="H442" s="122"/>
      <c r="I442" s="123"/>
      <c r="J442" s="125"/>
      <c r="K442" s="125"/>
      <c r="L442" s="125"/>
      <c r="M442" s="125"/>
      <c r="N442" s="125"/>
      <c r="O442" s="129"/>
      <c r="P442" s="130"/>
      <c r="Q442" s="130"/>
      <c r="R442" s="130"/>
      <c r="S442" s="130"/>
      <c r="T442" s="130"/>
      <c r="U442" s="131"/>
      <c r="V442" s="68"/>
      <c r="W442" s="69"/>
      <c r="X442" s="135"/>
      <c r="Y442" s="136"/>
      <c r="Z442" s="136"/>
      <c r="AA442" s="136"/>
      <c r="AB442" s="136"/>
      <c r="AC442" s="136"/>
      <c r="AD442" s="137"/>
      <c r="AE442" s="70"/>
    </row>
    <row r="443" spans="1:31" ht="13.5" customHeight="1" x14ac:dyDescent="0.25">
      <c r="A443" s="43" t="e">
        <f>IF($AF$13=Спр!$A$87,Ярлык!B443,IF(VLOOKUP($AF$4,Заявка!$D$17:$AH$29,Заявка!$AB$16,FALSE)&lt;Ярлык!C443,"",Ярлык!$AF$4))</f>
        <v>#N/A</v>
      </c>
      <c r="B443" s="34" t="e">
        <f>VLOOKUP(C443,Заявка!$A$17:$AH$29,Заявка!$D$16+Заявка!$A$16,TRUE)</f>
        <v>#N/A</v>
      </c>
      <c r="C443" s="36">
        <f t="shared" si="27"/>
        <v>28</v>
      </c>
      <c r="D443" s="67"/>
      <c r="E443" s="96" t="s">
        <v>79</v>
      </c>
      <c r="F443" s="96"/>
      <c r="G443" s="96"/>
      <c r="H443" s="96"/>
      <c r="I443" s="96"/>
      <c r="J443" s="97" t="e">
        <f>VLOOKUP($A443,Заявка!$D$17:$AH$29,Заявка!$T$16,FALSE)</f>
        <v>#N/A</v>
      </c>
      <c r="K443" s="97"/>
      <c r="L443" s="97"/>
      <c r="M443" s="97"/>
      <c r="N443" s="97"/>
      <c r="O443" s="97"/>
      <c r="P443" s="97"/>
      <c r="Q443" s="97"/>
      <c r="R443" s="97"/>
      <c r="S443" s="97"/>
      <c r="T443" s="97"/>
      <c r="U443" s="97"/>
      <c r="V443" s="68"/>
      <c r="W443" s="69"/>
      <c r="X443" s="135"/>
      <c r="Y443" s="136"/>
      <c r="Z443" s="136"/>
      <c r="AA443" s="136"/>
      <c r="AB443" s="136"/>
      <c r="AC443" s="136"/>
      <c r="AD443" s="137"/>
      <c r="AE443" s="70"/>
    </row>
    <row r="444" spans="1:31" ht="3" customHeight="1" x14ac:dyDescent="0.25">
      <c r="A444" s="43" t="e">
        <f>IF($AF$13=Спр!$A$87,Ярлык!B444,IF(VLOOKUP($AF$4,Заявка!$D$17:$AH$29,Заявка!$AB$16,FALSE)&lt;Ярлык!C444,"",Ярлык!$AF$4))</f>
        <v>#N/A</v>
      </c>
      <c r="B444" s="34" t="e">
        <f>VLOOKUP(C444,Заявка!$A$17:$AH$29,Заявка!$D$16+Заявка!$A$16,TRUE)</f>
        <v>#N/A</v>
      </c>
      <c r="C444" s="36">
        <f t="shared" si="27"/>
        <v>28</v>
      </c>
      <c r="D444" s="67"/>
      <c r="E444" s="68"/>
      <c r="F444" s="68"/>
      <c r="G444" s="68"/>
      <c r="H444" s="68"/>
      <c r="I444" s="68"/>
      <c r="J444" s="68"/>
      <c r="K444" s="68"/>
      <c r="L444" s="68"/>
      <c r="M444" s="68"/>
      <c r="N444" s="68"/>
      <c r="O444" s="68"/>
      <c r="P444" s="68"/>
      <c r="Q444" s="68"/>
      <c r="R444" s="68"/>
      <c r="S444" s="68"/>
      <c r="T444" s="68"/>
      <c r="U444" s="68"/>
      <c r="V444" s="68"/>
      <c r="W444" s="69"/>
      <c r="X444" s="135" t="str">
        <f>Заявка!$L$11</f>
        <v>89991112223 Удальцов Вячеслав</v>
      </c>
      <c r="Y444" s="136"/>
      <c r="Z444" s="136"/>
      <c r="AA444" s="136"/>
      <c r="AB444" s="136"/>
      <c r="AC444" s="136"/>
      <c r="AD444" s="137"/>
      <c r="AE444" s="70"/>
    </row>
    <row r="445" spans="1:31" ht="15" customHeight="1" x14ac:dyDescent="0.25">
      <c r="A445" s="43" t="e">
        <f>IF($AF$13=Спр!$A$87,Ярлык!B445,IF(VLOOKUP($AF$4,Заявка!$D$17:$AH$29,Заявка!$AB$16,FALSE)&lt;Ярлык!C445,"",Ярлык!$AF$4))</f>
        <v>#N/A</v>
      </c>
      <c r="B445" s="34" t="e">
        <f>VLOOKUP(C445,Заявка!$A$17:$AH$29,Заявка!$D$16+Заявка!$A$16,TRUE)</f>
        <v>#N/A</v>
      </c>
      <c r="C445" s="36">
        <f t="shared" si="27"/>
        <v>28</v>
      </c>
      <c r="D445" s="67"/>
      <c r="E445" s="141" t="s">
        <v>80</v>
      </c>
      <c r="F445" s="141"/>
      <c r="G445" s="141"/>
      <c r="H445" s="141"/>
      <c r="I445" s="143">
        <f ca="1">TODAY()</f>
        <v>46093</v>
      </c>
      <c r="J445" s="144"/>
      <c r="K445" s="144"/>
      <c r="L445" s="144"/>
      <c r="M445" s="68"/>
      <c r="N445" s="141" t="s">
        <v>81</v>
      </c>
      <c r="O445" s="141"/>
      <c r="P445" s="141"/>
      <c r="Q445" s="141"/>
      <c r="R445" s="146"/>
      <c r="S445" s="147"/>
      <c r="T445" s="147"/>
      <c r="U445" s="147"/>
      <c r="V445" s="68"/>
      <c r="W445" s="69"/>
      <c r="X445" s="138"/>
      <c r="Y445" s="139"/>
      <c r="Z445" s="139"/>
      <c r="AA445" s="139"/>
      <c r="AB445" s="139"/>
      <c r="AC445" s="139"/>
      <c r="AD445" s="140"/>
      <c r="AE445" s="70"/>
    </row>
    <row r="446" spans="1:31" ht="6" customHeight="1" x14ac:dyDescent="0.25">
      <c r="A446" s="43" t="e">
        <f>IF($AF$13=Спр!$A$87,Ярлык!B446,IF(VLOOKUP($AF$4,Заявка!$D$17:$AH$29,Заявка!$AB$16,FALSE)&lt;Ярлык!C446,"",Ярлык!$AF$4))</f>
        <v>#N/A</v>
      </c>
      <c r="B446" s="34" t="e">
        <f>VLOOKUP(C446,Заявка!$A$17:$AH$29,Заявка!$D$16+Заявка!$A$16,TRUE)</f>
        <v>#N/A</v>
      </c>
      <c r="C446" s="36">
        <f t="shared" si="27"/>
        <v>28</v>
      </c>
      <c r="D446" s="67"/>
      <c r="E446" s="142"/>
      <c r="F446" s="142"/>
      <c r="G446" s="142"/>
      <c r="H446" s="142"/>
      <c r="I446" s="145"/>
      <c r="J446" s="145"/>
      <c r="K446" s="145"/>
      <c r="L446" s="145"/>
      <c r="M446" s="68"/>
      <c r="N446" s="142"/>
      <c r="O446" s="142"/>
      <c r="P446" s="142"/>
      <c r="Q446" s="142"/>
      <c r="R446" s="148"/>
      <c r="S446" s="148"/>
      <c r="T446" s="148"/>
      <c r="U446" s="148"/>
      <c r="V446" s="68"/>
      <c r="W446" s="69"/>
      <c r="X446" s="68"/>
      <c r="Y446" s="68"/>
      <c r="Z446" s="68"/>
      <c r="AA446" s="68"/>
      <c r="AB446" s="68"/>
      <c r="AC446" s="68"/>
      <c r="AD446" s="68"/>
      <c r="AE446" s="70"/>
    </row>
    <row r="447" spans="1:31" ht="6" customHeight="1" x14ac:dyDescent="0.25">
      <c r="A447" s="43" t="e">
        <f>IF($AF$13=Спр!$A$87,Ярлык!B447,IF(VLOOKUP($AF$4,Заявка!$D$17:$AH$29,Заявка!$AB$16,FALSE)&lt;Ярлык!C447,"",Ярлык!$AF$4))</f>
        <v>#N/A</v>
      </c>
      <c r="B447" s="34" t="e">
        <f>VLOOKUP(C447,Заявка!$A$17:$AH$29,Заявка!$D$16+Заявка!$A$16,TRUE)</f>
        <v>#N/A</v>
      </c>
      <c r="C447" s="37">
        <f t="shared" si="27"/>
        <v>28</v>
      </c>
      <c r="D447" s="76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  <c r="Q447" s="77"/>
      <c r="R447" s="77"/>
      <c r="S447" s="77"/>
      <c r="T447" s="77"/>
      <c r="U447" s="77"/>
      <c r="V447" s="77"/>
      <c r="W447" s="78"/>
      <c r="X447" s="77"/>
      <c r="Y447" s="77"/>
      <c r="Z447" s="77"/>
      <c r="AA447" s="77"/>
      <c r="AB447" s="77"/>
      <c r="AC447" s="77"/>
      <c r="AD447" s="77"/>
      <c r="AE447" s="79"/>
    </row>
    <row r="448" spans="1:31" ht="10.5" customHeight="1" thickBot="1" x14ac:dyDescent="0.3">
      <c r="A448" s="43" t="e">
        <f>IF($AF$13=Спр!$A$87,Ярлык!B448,IF(VLOOKUP($AF$4,Заявка!$D$17:$AH$29,Заявка!$AB$16,FALSE)&lt;Ярлык!C448,"",Ярлык!$AF$4))</f>
        <v>#N/A</v>
      </c>
      <c r="B448" s="34" t="e">
        <f>VLOOKUP(C448,Заявка!$A$17:$AH$29,Заявка!$D$16+Заявка!$A$16,TRUE)</f>
        <v>#N/A</v>
      </c>
      <c r="C448" s="37">
        <f>C447</f>
        <v>28</v>
      </c>
      <c r="D448" s="80"/>
      <c r="E448" s="80"/>
      <c r="F448" s="80"/>
      <c r="G448" s="80"/>
      <c r="H448" s="80"/>
      <c r="I448" s="80"/>
      <c r="J448" s="80"/>
      <c r="K448" s="80"/>
      <c r="L448" s="80"/>
      <c r="M448" s="80"/>
      <c r="N448" s="80"/>
      <c r="O448" s="80"/>
      <c r="P448" s="80"/>
      <c r="Q448" s="80"/>
      <c r="R448" s="80"/>
      <c r="S448" s="80"/>
      <c r="T448" s="80"/>
      <c r="U448" s="80"/>
      <c r="V448" s="80"/>
      <c r="W448" s="80"/>
      <c r="X448" s="80"/>
      <c r="Y448" s="80"/>
      <c r="Z448" s="80"/>
      <c r="AA448" s="80"/>
      <c r="AB448" s="80"/>
      <c r="AC448" s="80"/>
      <c r="AD448" s="80"/>
      <c r="AE448" s="80"/>
    </row>
    <row r="449" spans="1:31" ht="10.5" customHeight="1" x14ac:dyDescent="0.25">
      <c r="A449" s="43" t="e">
        <f>IF($AF$13=Спр!$A$87,Ярлык!B449,IF(VLOOKUP($AF$4,Заявка!$D$17:$AH$29,Заявка!$AB$16,FALSE)&lt;Ярлык!C449,"",Ярлык!$AF$4))</f>
        <v>#N/A</v>
      </c>
      <c r="B449" s="34" t="e">
        <f>VLOOKUP(C449,Заявка!$A$17:$AH$29,Заявка!$D$16+Заявка!$A$16,TRUE)</f>
        <v>#N/A</v>
      </c>
      <c r="C449" s="35">
        <f>C448+1</f>
        <v>29</v>
      </c>
    </row>
    <row r="450" spans="1:31" ht="3.75" customHeight="1" x14ac:dyDescent="0.25">
      <c r="A450" s="43" t="e">
        <f>IF($AF$13=Спр!$A$87,Ярлык!B450,IF(VLOOKUP($AF$4,Заявка!$D$17:$AH$29,Заявка!$AB$16,FALSE)&lt;Ярлык!C450,"",Ярлык!$AF$4))</f>
        <v>#N/A</v>
      </c>
      <c r="B450" s="34" t="e">
        <f>VLOOKUP(C450,Заявка!$A$17:$AH$29,Заявка!$D$16+Заявка!$A$16,TRUE)</f>
        <v>#N/A</v>
      </c>
      <c r="C450" s="36">
        <f>C449</f>
        <v>29</v>
      </c>
      <c r="D450" s="63"/>
      <c r="E450" s="64"/>
      <c r="F450" s="64"/>
      <c r="G450" s="64"/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64"/>
      <c r="W450" s="65"/>
      <c r="X450" s="64"/>
      <c r="Y450" s="64"/>
      <c r="Z450" s="64"/>
      <c r="AA450" s="64"/>
      <c r="AB450" s="64"/>
      <c r="AC450" s="64"/>
      <c r="AD450" s="64"/>
      <c r="AE450" s="66"/>
    </row>
    <row r="451" spans="1:31" ht="18.75" customHeight="1" x14ac:dyDescent="0.25">
      <c r="A451" s="43" t="e">
        <f>IF($AF$13=Спр!$A$87,Ярлык!B451,IF(VLOOKUP($AF$4,Заявка!$D$17:$AH$29,Заявка!$AB$16,FALSE)&lt;Ярлык!C451,"",Ярлык!$AF$4))</f>
        <v>#N/A</v>
      </c>
      <c r="B451" s="34" t="e">
        <f>VLOOKUP(C451,Заявка!$A$17:$AH$29,Заявка!$D$16+Заявка!$A$16,TRUE)</f>
        <v>#N/A</v>
      </c>
      <c r="C451" s="36">
        <f t="shared" ref="C451:C463" si="28">C450</f>
        <v>29</v>
      </c>
      <c r="D451" s="67"/>
      <c r="E451" s="98" t="s">
        <v>83</v>
      </c>
      <c r="F451" s="98"/>
      <c r="G451" s="98"/>
      <c r="H451" s="98"/>
      <c r="I451" s="98"/>
      <c r="J451" s="99" t="e">
        <f>VLOOKUP($A450,Заявка!$D$17:$AH$29,Заявка!$H$16,FALSE)</f>
        <v>#N/A</v>
      </c>
      <c r="K451" s="100"/>
      <c r="L451" s="100"/>
      <c r="M451" s="100"/>
      <c r="N451" s="100"/>
      <c r="O451" s="100"/>
      <c r="P451" s="100"/>
      <c r="Q451" s="100"/>
      <c r="R451" s="100"/>
      <c r="S451" s="101"/>
      <c r="T451" s="68"/>
      <c r="U451" s="68"/>
      <c r="V451" s="68"/>
      <c r="W451" s="69"/>
      <c r="X451" s="102" t="s">
        <v>76</v>
      </c>
      <c r="Y451" s="103"/>
      <c r="Z451" s="103"/>
      <c r="AA451" s="104"/>
      <c r="AB451" s="105" t="s">
        <v>61</v>
      </c>
      <c r="AC451" s="106"/>
      <c r="AD451" s="107"/>
      <c r="AE451" s="70"/>
    </row>
    <row r="452" spans="1:31" ht="3" customHeight="1" x14ac:dyDescent="0.25">
      <c r="A452" s="43" t="e">
        <f>IF($AF$13=Спр!$A$87,Ярлык!B452,IF(VLOOKUP($AF$4,Заявка!$D$17:$AH$29,Заявка!$AB$16,FALSE)&lt;Ярлык!C452,"",Ярлык!$AF$4))</f>
        <v>#N/A</v>
      </c>
      <c r="B452" s="34" t="e">
        <f>VLOOKUP(C452,Заявка!$A$17:$AH$29,Заявка!$D$16+Заявка!$A$16,TRUE)</f>
        <v>#N/A</v>
      </c>
      <c r="C452" s="36">
        <f t="shared" si="28"/>
        <v>29</v>
      </c>
      <c r="D452" s="67"/>
      <c r="E452" s="71"/>
      <c r="F452" s="71"/>
      <c r="G452" s="71"/>
      <c r="H452" s="71"/>
      <c r="I452" s="71"/>
      <c r="J452" s="72"/>
      <c r="K452" s="72"/>
      <c r="L452" s="72"/>
      <c r="M452" s="72"/>
      <c r="N452" s="72"/>
      <c r="O452" s="72"/>
      <c r="P452" s="72"/>
      <c r="Q452" s="68"/>
      <c r="R452" s="73"/>
      <c r="S452" s="73"/>
      <c r="T452" s="73"/>
      <c r="U452" s="73"/>
      <c r="V452" s="74"/>
      <c r="W452" s="75"/>
      <c r="X452" s="74"/>
      <c r="Y452" s="74"/>
      <c r="Z452" s="74"/>
      <c r="AA452" s="74"/>
      <c r="AB452" s="74"/>
      <c r="AC452" s="74"/>
      <c r="AD452" s="74"/>
      <c r="AE452" s="70"/>
    </row>
    <row r="453" spans="1:31" ht="1.5" customHeight="1" x14ac:dyDescent="0.25">
      <c r="A453" s="43" t="e">
        <f>IF($AF$13=Спр!$A$87,Ярлык!B453,IF(VLOOKUP($AF$4,Заявка!$D$17:$AH$29,Заявка!$AB$16,FALSE)&lt;Ярлык!C453,"",Ярлык!$AF$4))</f>
        <v>#N/A</v>
      </c>
      <c r="B453" s="34" t="e">
        <f>VLOOKUP(C453,Заявка!$A$17:$AH$29,Заявка!$D$16+Заявка!$A$16,TRUE)</f>
        <v>#N/A</v>
      </c>
      <c r="C453" s="36">
        <f t="shared" si="28"/>
        <v>29</v>
      </c>
      <c r="D453" s="67"/>
      <c r="E453" s="68"/>
      <c r="F453" s="68"/>
      <c r="G453" s="68"/>
      <c r="H453" s="68"/>
      <c r="I453" s="68"/>
      <c r="J453" s="68"/>
      <c r="K453" s="68"/>
      <c r="L453" s="68"/>
      <c r="M453" s="68"/>
      <c r="N453" s="68"/>
      <c r="O453" s="68"/>
      <c r="P453" s="68"/>
      <c r="Q453" s="68"/>
      <c r="R453" s="68"/>
      <c r="S453" s="68"/>
      <c r="T453" s="68"/>
      <c r="U453" s="68"/>
      <c r="V453" s="68"/>
      <c r="W453" s="69"/>
      <c r="X453" s="68"/>
      <c r="Y453" s="68"/>
      <c r="Z453" s="68"/>
      <c r="AA453" s="68"/>
      <c r="AB453" s="68"/>
      <c r="AC453" s="68"/>
      <c r="AD453" s="68"/>
      <c r="AE453" s="70"/>
    </row>
    <row r="454" spans="1:31" ht="12" customHeight="1" x14ac:dyDescent="0.25">
      <c r="A454" s="43" t="e">
        <f>IF($AF$13=Спр!$A$87,Ярлык!B454,IF(VLOOKUP($AF$4,Заявка!$D$17:$AH$29,Заявка!$AB$16,FALSE)&lt;Ярлык!C454,"",Ярлык!$AF$4))</f>
        <v>#N/A</v>
      </c>
      <c r="B454" s="34" t="e">
        <f>VLOOKUP(C454,Заявка!$A$17:$AH$29,Заявка!$D$16+Заявка!$A$16,TRUE)</f>
        <v>#N/A</v>
      </c>
      <c r="C454" s="36">
        <f t="shared" si="28"/>
        <v>29</v>
      </c>
      <c r="D454" s="67"/>
      <c r="E454" s="108" t="s">
        <v>82</v>
      </c>
      <c r="F454" s="108"/>
      <c r="G454" s="108"/>
      <c r="H454" s="108"/>
      <c r="I454" s="108"/>
      <c r="J454" s="111" t="e">
        <f>VLOOKUP($A453,Заявка!$D$17:$AH$29,Заявка!$O$16,FALSE)</f>
        <v>#N/A</v>
      </c>
      <c r="K454" s="111"/>
      <c r="L454" s="111"/>
      <c r="M454" s="111"/>
      <c r="N454" s="111"/>
      <c r="O454" s="111"/>
      <c r="P454" s="111"/>
      <c r="Q454" s="111"/>
      <c r="R454" s="111"/>
      <c r="S454" s="111"/>
      <c r="T454" s="111"/>
      <c r="U454" s="111"/>
      <c r="V454" s="68"/>
      <c r="W454" s="69"/>
      <c r="X454" s="114" t="s">
        <v>77</v>
      </c>
      <c r="Y454" s="114"/>
      <c r="Z454" s="114"/>
      <c r="AA454" s="114"/>
      <c r="AB454" s="114"/>
      <c r="AC454" s="114"/>
      <c r="AD454" s="114"/>
      <c r="AE454" s="70"/>
    </row>
    <row r="455" spans="1:31" ht="3" customHeight="1" x14ac:dyDescent="0.25">
      <c r="A455" s="43" t="e">
        <f>IF($AF$13=Спр!$A$87,Ярлык!B455,IF(VLOOKUP($AF$4,Заявка!$D$17:$AH$29,Заявка!$AB$16,FALSE)&lt;Ярлык!C455,"",Ярлык!$AF$4))</f>
        <v>#N/A</v>
      </c>
      <c r="B455" s="34" t="e">
        <f>VLOOKUP(C455,Заявка!$A$17:$AH$29,Заявка!$D$16+Заявка!$A$16,TRUE)</f>
        <v>#N/A</v>
      </c>
      <c r="C455" s="36">
        <f t="shared" si="28"/>
        <v>29</v>
      </c>
      <c r="D455" s="67"/>
      <c r="E455" s="109"/>
      <c r="F455" s="109"/>
      <c r="G455" s="109"/>
      <c r="H455" s="109"/>
      <c r="I455" s="109"/>
      <c r="J455" s="112"/>
      <c r="K455" s="112"/>
      <c r="L455" s="112"/>
      <c r="M455" s="112"/>
      <c r="N455" s="112"/>
      <c r="O455" s="112"/>
      <c r="P455" s="112"/>
      <c r="Q455" s="112"/>
      <c r="R455" s="112"/>
      <c r="S455" s="112"/>
      <c r="T455" s="112"/>
      <c r="U455" s="112"/>
      <c r="V455" s="68"/>
      <c r="W455" s="69"/>
      <c r="X455" s="68"/>
      <c r="Y455" s="68"/>
      <c r="Z455" s="68"/>
      <c r="AA455" s="68"/>
      <c r="AB455" s="68"/>
      <c r="AC455" s="68"/>
      <c r="AD455" s="68"/>
      <c r="AE455" s="70"/>
    </row>
    <row r="456" spans="1:31" ht="15" customHeight="1" x14ac:dyDescent="0.25">
      <c r="A456" s="43" t="e">
        <f>IF($AF$13=Спр!$A$87,Ярлык!B456,IF(VLOOKUP($AF$4,Заявка!$D$17:$AH$29,Заявка!$AB$16,FALSE)&lt;Ярлык!C456,"",Ярлык!$AF$4))</f>
        <v>#N/A</v>
      </c>
      <c r="B456" s="34" t="e">
        <f>VLOOKUP(C456,Заявка!$A$17:$AH$29,Заявка!$D$16+Заявка!$A$16,TRUE)</f>
        <v>#N/A</v>
      </c>
      <c r="C456" s="36">
        <f t="shared" si="28"/>
        <v>29</v>
      </c>
      <c r="D456" s="67"/>
      <c r="E456" s="110"/>
      <c r="F456" s="110"/>
      <c r="G456" s="110"/>
      <c r="H456" s="110"/>
      <c r="I456" s="110"/>
      <c r="J456" s="113"/>
      <c r="K456" s="113"/>
      <c r="L456" s="113"/>
      <c r="M456" s="113"/>
      <c r="N456" s="113"/>
      <c r="O456" s="113"/>
      <c r="P456" s="113"/>
      <c r="Q456" s="113"/>
      <c r="R456" s="113"/>
      <c r="S456" s="113"/>
      <c r="T456" s="113"/>
      <c r="U456" s="113"/>
      <c r="V456" s="68"/>
      <c r="W456" s="69"/>
      <c r="X456" s="115" t="str">
        <f>Заявка!$L$10</f>
        <v>ООО "Довольный клиент"</v>
      </c>
      <c r="Y456" s="116"/>
      <c r="Z456" s="116"/>
      <c r="AA456" s="116"/>
      <c r="AB456" s="116"/>
      <c r="AC456" s="116"/>
      <c r="AD456" s="117"/>
      <c r="AE456" s="70"/>
    </row>
    <row r="457" spans="1:31" ht="12.75" customHeight="1" x14ac:dyDescent="0.25">
      <c r="A457" s="43" t="e">
        <f>IF($AF$13=Спр!$A$87,Ярлык!B457,IF(VLOOKUP($AF$4,Заявка!$D$17:$AH$29,Заявка!$AB$16,FALSE)&lt;Ярлык!C457,"",Ярлык!$AF$4))</f>
        <v>#N/A</v>
      </c>
      <c r="B457" s="34" t="e">
        <f>VLOOKUP(C457,Заявка!$A$17:$AH$29,Заявка!$D$16+Заявка!$A$16,TRUE)</f>
        <v>#N/A</v>
      </c>
      <c r="C457" s="36">
        <f t="shared" si="28"/>
        <v>29</v>
      </c>
      <c r="D457" s="67"/>
      <c r="E457" s="118" t="s">
        <v>78</v>
      </c>
      <c r="F457" s="119"/>
      <c r="G457" s="119"/>
      <c r="H457" s="119"/>
      <c r="I457" s="120"/>
      <c r="J457" s="124" t="e">
        <f>VLOOKUP($A457,Заявка!$D$17:$AH$29,Заявка!$E$16,FALSE)</f>
        <v>#N/A</v>
      </c>
      <c r="K457" s="124"/>
      <c r="L457" s="124"/>
      <c r="M457" s="124"/>
      <c r="N457" s="124"/>
      <c r="O457" s="126" t="e">
        <f>VLOOKUP($A457,Заявка!$D$17:$AH$29,Заявка!$J$16,FALSE)</f>
        <v>#N/A</v>
      </c>
      <c r="P457" s="127"/>
      <c r="Q457" s="127"/>
      <c r="R457" s="127"/>
      <c r="S457" s="127"/>
      <c r="T457" s="127"/>
      <c r="U457" s="128"/>
      <c r="V457" s="68"/>
      <c r="W457" s="69"/>
      <c r="X457" s="132" t="str">
        <f>Заявка!$L$9</f>
        <v>Москва</v>
      </c>
      <c r="Y457" s="133"/>
      <c r="Z457" s="133"/>
      <c r="AA457" s="133"/>
      <c r="AB457" s="133"/>
      <c r="AC457" s="133"/>
      <c r="AD457" s="134"/>
      <c r="AE457" s="70"/>
    </row>
    <row r="458" spans="1:31" ht="7.5" customHeight="1" x14ac:dyDescent="0.25">
      <c r="A458" s="43" t="e">
        <f>IF($AF$13=Спр!$A$87,Ярлык!B458,IF(VLOOKUP($AF$4,Заявка!$D$17:$AH$29,Заявка!$AB$16,FALSE)&lt;Ярлык!C458,"",Ярлык!$AF$4))</f>
        <v>#N/A</v>
      </c>
      <c r="B458" s="34" t="e">
        <f>VLOOKUP(C458,Заявка!$A$17:$AH$29,Заявка!$D$16+Заявка!$A$16,TRUE)</f>
        <v>#N/A</v>
      </c>
      <c r="C458" s="36">
        <f t="shared" si="28"/>
        <v>29</v>
      </c>
      <c r="D458" s="67"/>
      <c r="E458" s="121"/>
      <c r="F458" s="122"/>
      <c r="G458" s="122"/>
      <c r="H458" s="122"/>
      <c r="I458" s="123"/>
      <c r="J458" s="125"/>
      <c r="K458" s="125"/>
      <c r="L458" s="125"/>
      <c r="M458" s="125"/>
      <c r="N458" s="125"/>
      <c r="O458" s="129"/>
      <c r="P458" s="130"/>
      <c r="Q458" s="130"/>
      <c r="R458" s="130"/>
      <c r="S458" s="130"/>
      <c r="T458" s="130"/>
      <c r="U458" s="131"/>
      <c r="V458" s="68"/>
      <c r="W458" s="69"/>
      <c r="X458" s="135"/>
      <c r="Y458" s="136"/>
      <c r="Z458" s="136"/>
      <c r="AA458" s="136"/>
      <c r="AB458" s="136"/>
      <c r="AC458" s="136"/>
      <c r="AD458" s="137"/>
      <c r="AE458" s="70"/>
    </row>
    <row r="459" spans="1:31" ht="13.5" customHeight="1" x14ac:dyDescent="0.25">
      <c r="A459" s="43" t="e">
        <f>IF($AF$13=Спр!$A$87,Ярлык!B459,IF(VLOOKUP($AF$4,Заявка!$D$17:$AH$29,Заявка!$AB$16,FALSE)&lt;Ярлык!C459,"",Ярлык!$AF$4))</f>
        <v>#N/A</v>
      </c>
      <c r="B459" s="34" t="e">
        <f>VLOOKUP(C459,Заявка!$A$17:$AH$29,Заявка!$D$16+Заявка!$A$16,TRUE)</f>
        <v>#N/A</v>
      </c>
      <c r="C459" s="36">
        <f t="shared" si="28"/>
        <v>29</v>
      </c>
      <c r="D459" s="67"/>
      <c r="E459" s="96" t="s">
        <v>79</v>
      </c>
      <c r="F459" s="96"/>
      <c r="G459" s="96"/>
      <c r="H459" s="96"/>
      <c r="I459" s="96"/>
      <c r="J459" s="97" t="e">
        <f>VLOOKUP($A459,Заявка!$D$17:$AH$29,Заявка!$T$16,FALSE)</f>
        <v>#N/A</v>
      </c>
      <c r="K459" s="97"/>
      <c r="L459" s="97"/>
      <c r="M459" s="97"/>
      <c r="N459" s="97"/>
      <c r="O459" s="97"/>
      <c r="P459" s="97"/>
      <c r="Q459" s="97"/>
      <c r="R459" s="97"/>
      <c r="S459" s="97"/>
      <c r="T459" s="97"/>
      <c r="U459" s="97"/>
      <c r="V459" s="68"/>
      <c r="W459" s="69"/>
      <c r="X459" s="135"/>
      <c r="Y459" s="136"/>
      <c r="Z459" s="136"/>
      <c r="AA459" s="136"/>
      <c r="AB459" s="136"/>
      <c r="AC459" s="136"/>
      <c r="AD459" s="137"/>
      <c r="AE459" s="70"/>
    </row>
    <row r="460" spans="1:31" ht="3" customHeight="1" x14ac:dyDescent="0.25">
      <c r="A460" s="43" t="e">
        <f>IF($AF$13=Спр!$A$87,Ярлык!B460,IF(VLOOKUP($AF$4,Заявка!$D$17:$AH$29,Заявка!$AB$16,FALSE)&lt;Ярлык!C460,"",Ярлык!$AF$4))</f>
        <v>#N/A</v>
      </c>
      <c r="B460" s="34" t="e">
        <f>VLOOKUP(C460,Заявка!$A$17:$AH$29,Заявка!$D$16+Заявка!$A$16,TRUE)</f>
        <v>#N/A</v>
      </c>
      <c r="C460" s="36">
        <f t="shared" si="28"/>
        <v>29</v>
      </c>
      <c r="D460" s="67"/>
      <c r="E460" s="68"/>
      <c r="F460" s="68"/>
      <c r="G460" s="68"/>
      <c r="H460" s="68"/>
      <c r="I460" s="68"/>
      <c r="J460" s="68"/>
      <c r="K460" s="68"/>
      <c r="L460" s="68"/>
      <c r="M460" s="68"/>
      <c r="N460" s="68"/>
      <c r="O460" s="68"/>
      <c r="P460" s="68"/>
      <c r="Q460" s="68"/>
      <c r="R460" s="68"/>
      <c r="S460" s="68"/>
      <c r="T460" s="68"/>
      <c r="U460" s="68"/>
      <c r="V460" s="68"/>
      <c r="W460" s="69"/>
      <c r="X460" s="135" t="str">
        <f>Заявка!$L$11</f>
        <v>89991112223 Удальцов Вячеслав</v>
      </c>
      <c r="Y460" s="136"/>
      <c r="Z460" s="136"/>
      <c r="AA460" s="136"/>
      <c r="AB460" s="136"/>
      <c r="AC460" s="136"/>
      <c r="AD460" s="137"/>
      <c r="AE460" s="70"/>
    </row>
    <row r="461" spans="1:31" ht="15" customHeight="1" x14ac:dyDescent="0.25">
      <c r="A461" s="43" t="e">
        <f>IF($AF$13=Спр!$A$87,Ярлык!B461,IF(VLOOKUP($AF$4,Заявка!$D$17:$AH$29,Заявка!$AB$16,FALSE)&lt;Ярлык!C461,"",Ярлык!$AF$4))</f>
        <v>#N/A</v>
      </c>
      <c r="B461" s="34" t="e">
        <f>VLOOKUP(C461,Заявка!$A$17:$AH$29,Заявка!$D$16+Заявка!$A$16,TRUE)</f>
        <v>#N/A</v>
      </c>
      <c r="C461" s="36">
        <f t="shared" si="28"/>
        <v>29</v>
      </c>
      <c r="D461" s="67"/>
      <c r="E461" s="141" t="s">
        <v>80</v>
      </c>
      <c r="F461" s="141"/>
      <c r="G461" s="141"/>
      <c r="H461" s="141"/>
      <c r="I461" s="143">
        <f ca="1">TODAY()</f>
        <v>46093</v>
      </c>
      <c r="J461" s="144"/>
      <c r="K461" s="144"/>
      <c r="L461" s="144"/>
      <c r="M461" s="68"/>
      <c r="N461" s="141" t="s">
        <v>81</v>
      </c>
      <c r="O461" s="141"/>
      <c r="P461" s="141"/>
      <c r="Q461" s="141"/>
      <c r="R461" s="146"/>
      <c r="S461" s="147"/>
      <c r="T461" s="147"/>
      <c r="U461" s="147"/>
      <c r="V461" s="68"/>
      <c r="W461" s="69"/>
      <c r="X461" s="138"/>
      <c r="Y461" s="139"/>
      <c r="Z461" s="139"/>
      <c r="AA461" s="139"/>
      <c r="AB461" s="139"/>
      <c r="AC461" s="139"/>
      <c r="AD461" s="140"/>
      <c r="AE461" s="70"/>
    </row>
    <row r="462" spans="1:31" ht="6" customHeight="1" x14ac:dyDescent="0.25">
      <c r="A462" s="43" t="e">
        <f>IF($AF$13=Спр!$A$87,Ярлык!B462,IF(VLOOKUP($AF$4,Заявка!$D$17:$AH$29,Заявка!$AB$16,FALSE)&lt;Ярлык!C462,"",Ярлык!$AF$4))</f>
        <v>#N/A</v>
      </c>
      <c r="B462" s="34" t="e">
        <f>VLOOKUP(C462,Заявка!$A$17:$AH$29,Заявка!$D$16+Заявка!$A$16,TRUE)</f>
        <v>#N/A</v>
      </c>
      <c r="C462" s="36">
        <f t="shared" si="28"/>
        <v>29</v>
      </c>
      <c r="D462" s="67"/>
      <c r="E462" s="142"/>
      <c r="F462" s="142"/>
      <c r="G462" s="142"/>
      <c r="H462" s="142"/>
      <c r="I462" s="145"/>
      <c r="J462" s="145"/>
      <c r="K462" s="145"/>
      <c r="L462" s="145"/>
      <c r="M462" s="68"/>
      <c r="N462" s="142"/>
      <c r="O462" s="142"/>
      <c r="P462" s="142"/>
      <c r="Q462" s="142"/>
      <c r="R462" s="148"/>
      <c r="S462" s="148"/>
      <c r="T462" s="148"/>
      <c r="U462" s="148"/>
      <c r="V462" s="68"/>
      <c r="W462" s="69"/>
      <c r="X462" s="68"/>
      <c r="Y462" s="68"/>
      <c r="Z462" s="68"/>
      <c r="AA462" s="68"/>
      <c r="AB462" s="68"/>
      <c r="AC462" s="68"/>
      <c r="AD462" s="68"/>
      <c r="AE462" s="70"/>
    </row>
    <row r="463" spans="1:31" ht="6" customHeight="1" x14ac:dyDescent="0.25">
      <c r="A463" s="43" t="e">
        <f>IF($AF$13=Спр!$A$87,Ярлык!B463,IF(VLOOKUP($AF$4,Заявка!$D$17:$AH$29,Заявка!$AB$16,FALSE)&lt;Ярлык!C463,"",Ярлык!$AF$4))</f>
        <v>#N/A</v>
      </c>
      <c r="B463" s="34" t="e">
        <f>VLOOKUP(C463,Заявка!$A$17:$AH$29,Заявка!$D$16+Заявка!$A$16,TRUE)</f>
        <v>#N/A</v>
      </c>
      <c r="C463" s="37">
        <f t="shared" si="28"/>
        <v>29</v>
      </c>
      <c r="D463" s="76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  <c r="Q463" s="77"/>
      <c r="R463" s="77"/>
      <c r="S463" s="77"/>
      <c r="T463" s="77"/>
      <c r="U463" s="77"/>
      <c r="V463" s="77"/>
      <c r="W463" s="78"/>
      <c r="X463" s="77"/>
      <c r="Y463" s="77"/>
      <c r="Z463" s="77"/>
      <c r="AA463" s="77"/>
      <c r="AB463" s="77"/>
      <c r="AC463" s="77"/>
      <c r="AD463" s="77"/>
      <c r="AE463" s="79"/>
    </row>
    <row r="464" spans="1:31" ht="10.5" customHeight="1" thickBot="1" x14ac:dyDescent="0.3">
      <c r="A464" s="43" t="e">
        <f>IF($AF$13=Спр!$A$87,Ярлык!B464,IF(VLOOKUP($AF$4,Заявка!$D$17:$AH$29,Заявка!$AB$16,FALSE)&lt;Ярлык!C464,"",Ярлык!$AF$4))</f>
        <v>#N/A</v>
      </c>
      <c r="B464" s="34" t="e">
        <f>VLOOKUP(C464,Заявка!$A$17:$AH$29,Заявка!$D$16+Заявка!$A$16,TRUE)</f>
        <v>#N/A</v>
      </c>
      <c r="C464" s="37">
        <f>C463</f>
        <v>29</v>
      </c>
      <c r="D464" s="80"/>
      <c r="E464" s="80"/>
      <c r="F464" s="80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  <c r="S464" s="80"/>
      <c r="T464" s="80"/>
      <c r="U464" s="80"/>
      <c r="V464" s="80"/>
      <c r="W464" s="80"/>
      <c r="X464" s="80"/>
      <c r="Y464" s="80"/>
      <c r="Z464" s="80"/>
      <c r="AA464" s="80"/>
      <c r="AB464" s="80"/>
      <c r="AC464" s="80"/>
      <c r="AD464" s="80"/>
      <c r="AE464" s="80"/>
    </row>
    <row r="465" spans="1:31" ht="10.5" customHeight="1" x14ac:dyDescent="0.25">
      <c r="A465" s="43" t="e">
        <f>IF($AF$13=Спр!$A$87,Ярлык!B465,IF(VLOOKUP($AF$4,Заявка!$D$17:$AH$29,Заявка!$AB$16,FALSE)&lt;Ярлык!C465,"",Ярлык!$AF$4))</f>
        <v>#N/A</v>
      </c>
      <c r="B465" s="34" t="e">
        <f>VLOOKUP(C465,Заявка!$A$17:$AH$29,Заявка!$D$16+Заявка!$A$16,TRUE)</f>
        <v>#N/A</v>
      </c>
      <c r="C465" s="35">
        <f>C464+1</f>
        <v>30</v>
      </c>
    </row>
    <row r="466" spans="1:31" ht="3.75" customHeight="1" x14ac:dyDescent="0.25">
      <c r="A466" s="43" t="e">
        <f>IF($AF$13=Спр!$A$87,Ярлык!B466,IF(VLOOKUP($AF$4,Заявка!$D$17:$AH$29,Заявка!$AB$16,FALSE)&lt;Ярлык!C466,"",Ярлык!$AF$4))</f>
        <v>#N/A</v>
      </c>
      <c r="B466" s="34" t="e">
        <f>VLOOKUP(C466,Заявка!$A$17:$AH$29,Заявка!$D$16+Заявка!$A$16,TRUE)</f>
        <v>#N/A</v>
      </c>
      <c r="C466" s="36">
        <f>C465</f>
        <v>30</v>
      </c>
      <c r="D466" s="63"/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64"/>
      <c r="W466" s="65"/>
      <c r="X466" s="64"/>
      <c r="Y466" s="64"/>
      <c r="Z466" s="64"/>
      <c r="AA466" s="64"/>
      <c r="AB466" s="64"/>
      <c r="AC466" s="64"/>
      <c r="AD466" s="64"/>
      <c r="AE466" s="66"/>
    </row>
    <row r="467" spans="1:31" ht="18.75" customHeight="1" x14ac:dyDescent="0.25">
      <c r="A467" s="43" t="e">
        <f>IF($AF$13=Спр!$A$87,Ярлык!B467,IF(VLOOKUP($AF$4,Заявка!$D$17:$AH$29,Заявка!$AB$16,FALSE)&lt;Ярлык!C467,"",Ярлык!$AF$4))</f>
        <v>#N/A</v>
      </c>
      <c r="B467" s="34" t="e">
        <f>VLOOKUP(C467,Заявка!$A$17:$AH$29,Заявка!$D$16+Заявка!$A$16,TRUE)</f>
        <v>#N/A</v>
      </c>
      <c r="C467" s="36">
        <f t="shared" ref="C467:C479" si="29">C466</f>
        <v>30</v>
      </c>
      <c r="D467" s="67"/>
      <c r="E467" s="98" t="s">
        <v>83</v>
      </c>
      <c r="F467" s="98"/>
      <c r="G467" s="98"/>
      <c r="H467" s="98"/>
      <c r="I467" s="98"/>
      <c r="J467" s="99" t="e">
        <f>VLOOKUP($A466,Заявка!$D$17:$AH$29,Заявка!$H$16,FALSE)</f>
        <v>#N/A</v>
      </c>
      <c r="K467" s="100"/>
      <c r="L467" s="100"/>
      <c r="M467" s="100"/>
      <c r="N467" s="100"/>
      <c r="O467" s="100"/>
      <c r="P467" s="100"/>
      <c r="Q467" s="100"/>
      <c r="R467" s="100"/>
      <c r="S467" s="101"/>
      <c r="T467" s="68"/>
      <c r="U467" s="68"/>
      <c r="V467" s="68"/>
      <c r="W467" s="69"/>
      <c r="X467" s="102" t="s">
        <v>76</v>
      </c>
      <c r="Y467" s="103"/>
      <c r="Z467" s="103"/>
      <c r="AA467" s="104"/>
      <c r="AB467" s="105" t="s">
        <v>61</v>
      </c>
      <c r="AC467" s="106"/>
      <c r="AD467" s="107"/>
      <c r="AE467" s="70"/>
    </row>
    <row r="468" spans="1:31" ht="3" customHeight="1" x14ac:dyDescent="0.25">
      <c r="A468" s="43" t="e">
        <f>IF($AF$13=Спр!$A$87,Ярлык!B468,IF(VLOOKUP($AF$4,Заявка!$D$17:$AH$29,Заявка!$AB$16,FALSE)&lt;Ярлык!C468,"",Ярлык!$AF$4))</f>
        <v>#N/A</v>
      </c>
      <c r="B468" s="34" t="e">
        <f>VLOOKUP(C468,Заявка!$A$17:$AH$29,Заявка!$D$16+Заявка!$A$16,TRUE)</f>
        <v>#N/A</v>
      </c>
      <c r="C468" s="36">
        <f t="shared" si="29"/>
        <v>30</v>
      </c>
      <c r="D468" s="67"/>
      <c r="E468" s="71"/>
      <c r="F468" s="71"/>
      <c r="G468" s="71"/>
      <c r="H468" s="71"/>
      <c r="I468" s="71"/>
      <c r="J468" s="72"/>
      <c r="K468" s="72"/>
      <c r="L468" s="72"/>
      <c r="M468" s="72"/>
      <c r="N468" s="72"/>
      <c r="O468" s="72"/>
      <c r="P468" s="72"/>
      <c r="Q468" s="68"/>
      <c r="R468" s="73"/>
      <c r="S468" s="73"/>
      <c r="T468" s="73"/>
      <c r="U468" s="73"/>
      <c r="V468" s="74"/>
      <c r="W468" s="75"/>
      <c r="X468" s="74"/>
      <c r="Y468" s="74"/>
      <c r="Z468" s="74"/>
      <c r="AA468" s="74"/>
      <c r="AB468" s="74"/>
      <c r="AC468" s="74"/>
      <c r="AD468" s="74"/>
      <c r="AE468" s="70"/>
    </row>
    <row r="469" spans="1:31" ht="1.5" customHeight="1" x14ac:dyDescent="0.25">
      <c r="A469" s="43" t="e">
        <f>IF($AF$13=Спр!$A$87,Ярлык!B469,IF(VLOOKUP($AF$4,Заявка!$D$17:$AH$29,Заявка!$AB$16,FALSE)&lt;Ярлык!C469,"",Ярлык!$AF$4))</f>
        <v>#N/A</v>
      </c>
      <c r="B469" s="34" t="e">
        <f>VLOOKUP(C469,Заявка!$A$17:$AH$29,Заявка!$D$16+Заявка!$A$16,TRUE)</f>
        <v>#N/A</v>
      </c>
      <c r="C469" s="36">
        <f t="shared" si="29"/>
        <v>30</v>
      </c>
      <c r="D469" s="67"/>
      <c r="E469" s="68"/>
      <c r="F469" s="68"/>
      <c r="G469" s="68"/>
      <c r="H469" s="68"/>
      <c r="I469" s="68"/>
      <c r="J469" s="68"/>
      <c r="K469" s="68"/>
      <c r="L469" s="68"/>
      <c r="M469" s="68"/>
      <c r="N469" s="68"/>
      <c r="O469" s="68"/>
      <c r="P469" s="68"/>
      <c r="Q469" s="68"/>
      <c r="R469" s="68"/>
      <c r="S469" s="68"/>
      <c r="T469" s="68"/>
      <c r="U469" s="68"/>
      <c r="V469" s="68"/>
      <c r="W469" s="69"/>
      <c r="X469" s="68"/>
      <c r="Y469" s="68"/>
      <c r="Z469" s="68"/>
      <c r="AA469" s="68"/>
      <c r="AB469" s="68"/>
      <c r="AC469" s="68"/>
      <c r="AD469" s="68"/>
      <c r="AE469" s="70"/>
    </row>
    <row r="470" spans="1:31" ht="12" customHeight="1" x14ac:dyDescent="0.25">
      <c r="A470" s="43" t="e">
        <f>IF($AF$13=Спр!$A$87,Ярлык!B470,IF(VLOOKUP($AF$4,Заявка!$D$17:$AH$29,Заявка!$AB$16,FALSE)&lt;Ярлык!C470,"",Ярлык!$AF$4))</f>
        <v>#N/A</v>
      </c>
      <c r="B470" s="34" t="e">
        <f>VLOOKUP(C470,Заявка!$A$17:$AH$29,Заявка!$D$16+Заявка!$A$16,TRUE)</f>
        <v>#N/A</v>
      </c>
      <c r="C470" s="36">
        <f t="shared" si="29"/>
        <v>30</v>
      </c>
      <c r="D470" s="67"/>
      <c r="E470" s="108" t="s">
        <v>82</v>
      </c>
      <c r="F470" s="108"/>
      <c r="G470" s="108"/>
      <c r="H470" s="108"/>
      <c r="I470" s="108"/>
      <c r="J470" s="111" t="e">
        <f>VLOOKUP($A469,Заявка!$D$17:$AH$29,Заявка!$O$16,FALSE)</f>
        <v>#N/A</v>
      </c>
      <c r="K470" s="111"/>
      <c r="L470" s="111"/>
      <c r="M470" s="111"/>
      <c r="N470" s="111"/>
      <c r="O470" s="111"/>
      <c r="P470" s="111"/>
      <c r="Q470" s="111"/>
      <c r="R470" s="111"/>
      <c r="S470" s="111"/>
      <c r="T470" s="111"/>
      <c r="U470" s="111"/>
      <c r="V470" s="68"/>
      <c r="W470" s="69"/>
      <c r="X470" s="114" t="s">
        <v>77</v>
      </c>
      <c r="Y470" s="114"/>
      <c r="Z470" s="114"/>
      <c r="AA470" s="114"/>
      <c r="AB470" s="114"/>
      <c r="AC470" s="114"/>
      <c r="AD470" s="114"/>
      <c r="AE470" s="70"/>
    </row>
    <row r="471" spans="1:31" ht="3" customHeight="1" x14ac:dyDescent="0.25">
      <c r="A471" s="43" t="e">
        <f>IF($AF$13=Спр!$A$87,Ярлык!B471,IF(VLOOKUP($AF$4,Заявка!$D$17:$AH$29,Заявка!$AB$16,FALSE)&lt;Ярлык!C471,"",Ярлык!$AF$4))</f>
        <v>#N/A</v>
      </c>
      <c r="B471" s="34" t="e">
        <f>VLOOKUP(C471,Заявка!$A$17:$AH$29,Заявка!$D$16+Заявка!$A$16,TRUE)</f>
        <v>#N/A</v>
      </c>
      <c r="C471" s="36">
        <f t="shared" si="29"/>
        <v>30</v>
      </c>
      <c r="D471" s="67"/>
      <c r="E471" s="109"/>
      <c r="F471" s="109"/>
      <c r="G471" s="109"/>
      <c r="H471" s="109"/>
      <c r="I471" s="109"/>
      <c r="J471" s="112"/>
      <c r="K471" s="112"/>
      <c r="L471" s="112"/>
      <c r="M471" s="112"/>
      <c r="N471" s="112"/>
      <c r="O471" s="112"/>
      <c r="P471" s="112"/>
      <c r="Q471" s="112"/>
      <c r="R471" s="112"/>
      <c r="S471" s="112"/>
      <c r="T471" s="112"/>
      <c r="U471" s="112"/>
      <c r="V471" s="68"/>
      <c r="W471" s="69"/>
      <c r="X471" s="68"/>
      <c r="Y471" s="68"/>
      <c r="Z471" s="68"/>
      <c r="AA471" s="68"/>
      <c r="AB471" s="68"/>
      <c r="AC471" s="68"/>
      <c r="AD471" s="68"/>
      <c r="AE471" s="70"/>
    </row>
    <row r="472" spans="1:31" ht="15" customHeight="1" x14ac:dyDescent="0.25">
      <c r="A472" s="43" t="e">
        <f>IF($AF$13=Спр!$A$87,Ярлык!B472,IF(VLOOKUP($AF$4,Заявка!$D$17:$AH$29,Заявка!$AB$16,FALSE)&lt;Ярлык!C472,"",Ярлык!$AF$4))</f>
        <v>#N/A</v>
      </c>
      <c r="B472" s="34" t="e">
        <f>VLOOKUP(C472,Заявка!$A$17:$AH$29,Заявка!$D$16+Заявка!$A$16,TRUE)</f>
        <v>#N/A</v>
      </c>
      <c r="C472" s="36">
        <f t="shared" si="29"/>
        <v>30</v>
      </c>
      <c r="D472" s="67"/>
      <c r="E472" s="110"/>
      <c r="F472" s="110"/>
      <c r="G472" s="110"/>
      <c r="H472" s="110"/>
      <c r="I472" s="110"/>
      <c r="J472" s="113"/>
      <c r="K472" s="113"/>
      <c r="L472" s="113"/>
      <c r="M472" s="113"/>
      <c r="N472" s="113"/>
      <c r="O472" s="113"/>
      <c r="P472" s="113"/>
      <c r="Q472" s="113"/>
      <c r="R472" s="113"/>
      <c r="S472" s="113"/>
      <c r="T472" s="113"/>
      <c r="U472" s="113"/>
      <c r="V472" s="68"/>
      <c r="W472" s="69"/>
      <c r="X472" s="115" t="str">
        <f>Заявка!$L$10</f>
        <v>ООО "Довольный клиент"</v>
      </c>
      <c r="Y472" s="116"/>
      <c r="Z472" s="116"/>
      <c r="AA472" s="116"/>
      <c r="AB472" s="116"/>
      <c r="AC472" s="116"/>
      <c r="AD472" s="117"/>
      <c r="AE472" s="70"/>
    </row>
    <row r="473" spans="1:31" ht="12.75" customHeight="1" x14ac:dyDescent="0.25">
      <c r="A473" s="43" t="e">
        <f>IF($AF$13=Спр!$A$87,Ярлык!B473,IF(VLOOKUP($AF$4,Заявка!$D$17:$AH$29,Заявка!$AB$16,FALSE)&lt;Ярлык!C473,"",Ярлык!$AF$4))</f>
        <v>#N/A</v>
      </c>
      <c r="B473" s="34" t="e">
        <f>VLOOKUP(C473,Заявка!$A$17:$AH$29,Заявка!$D$16+Заявка!$A$16,TRUE)</f>
        <v>#N/A</v>
      </c>
      <c r="C473" s="36">
        <f t="shared" si="29"/>
        <v>30</v>
      </c>
      <c r="D473" s="67"/>
      <c r="E473" s="118" t="s">
        <v>78</v>
      </c>
      <c r="F473" s="119"/>
      <c r="G473" s="119"/>
      <c r="H473" s="119"/>
      <c r="I473" s="120"/>
      <c r="J473" s="124" t="e">
        <f>VLOOKUP($A473,Заявка!$D$17:$AH$29,Заявка!$E$16,FALSE)</f>
        <v>#N/A</v>
      </c>
      <c r="K473" s="124"/>
      <c r="L473" s="124"/>
      <c r="M473" s="124"/>
      <c r="N473" s="124"/>
      <c r="O473" s="126" t="e">
        <f>VLOOKUP($A473,Заявка!$D$17:$AH$29,Заявка!$J$16,FALSE)</f>
        <v>#N/A</v>
      </c>
      <c r="P473" s="127"/>
      <c r="Q473" s="127"/>
      <c r="R473" s="127"/>
      <c r="S473" s="127"/>
      <c r="T473" s="127"/>
      <c r="U473" s="128"/>
      <c r="V473" s="68"/>
      <c r="W473" s="69"/>
      <c r="X473" s="132" t="str">
        <f>Заявка!$L$9</f>
        <v>Москва</v>
      </c>
      <c r="Y473" s="133"/>
      <c r="Z473" s="133"/>
      <c r="AA473" s="133"/>
      <c r="AB473" s="133"/>
      <c r="AC473" s="133"/>
      <c r="AD473" s="134"/>
      <c r="AE473" s="70"/>
    </row>
    <row r="474" spans="1:31" ht="7.5" customHeight="1" x14ac:dyDescent="0.25">
      <c r="A474" s="43" t="e">
        <f>IF($AF$13=Спр!$A$87,Ярлык!B474,IF(VLOOKUP($AF$4,Заявка!$D$17:$AH$29,Заявка!$AB$16,FALSE)&lt;Ярлык!C474,"",Ярлык!$AF$4))</f>
        <v>#N/A</v>
      </c>
      <c r="B474" s="34" t="e">
        <f>VLOOKUP(C474,Заявка!$A$17:$AH$29,Заявка!$D$16+Заявка!$A$16,TRUE)</f>
        <v>#N/A</v>
      </c>
      <c r="C474" s="36">
        <f t="shared" si="29"/>
        <v>30</v>
      </c>
      <c r="D474" s="67"/>
      <c r="E474" s="121"/>
      <c r="F474" s="122"/>
      <c r="G474" s="122"/>
      <c r="H474" s="122"/>
      <c r="I474" s="123"/>
      <c r="J474" s="125"/>
      <c r="K474" s="125"/>
      <c r="L474" s="125"/>
      <c r="M474" s="125"/>
      <c r="N474" s="125"/>
      <c r="O474" s="129"/>
      <c r="P474" s="130"/>
      <c r="Q474" s="130"/>
      <c r="R474" s="130"/>
      <c r="S474" s="130"/>
      <c r="T474" s="130"/>
      <c r="U474" s="131"/>
      <c r="V474" s="68"/>
      <c r="W474" s="69"/>
      <c r="X474" s="135"/>
      <c r="Y474" s="136"/>
      <c r="Z474" s="136"/>
      <c r="AA474" s="136"/>
      <c r="AB474" s="136"/>
      <c r="AC474" s="136"/>
      <c r="AD474" s="137"/>
      <c r="AE474" s="70"/>
    </row>
    <row r="475" spans="1:31" ht="13.5" customHeight="1" x14ac:dyDescent="0.25">
      <c r="A475" s="43" t="e">
        <f>IF($AF$13=Спр!$A$87,Ярлык!B475,IF(VLOOKUP($AF$4,Заявка!$D$17:$AH$29,Заявка!$AB$16,FALSE)&lt;Ярлык!C475,"",Ярлык!$AF$4))</f>
        <v>#N/A</v>
      </c>
      <c r="B475" s="34" t="e">
        <f>VLOOKUP(C475,Заявка!$A$17:$AH$29,Заявка!$D$16+Заявка!$A$16,TRUE)</f>
        <v>#N/A</v>
      </c>
      <c r="C475" s="36">
        <f t="shared" si="29"/>
        <v>30</v>
      </c>
      <c r="D475" s="67"/>
      <c r="E475" s="96" t="s">
        <v>79</v>
      </c>
      <c r="F475" s="96"/>
      <c r="G475" s="96"/>
      <c r="H475" s="96"/>
      <c r="I475" s="96"/>
      <c r="J475" s="97" t="e">
        <f>VLOOKUP($A475,Заявка!$D$17:$AH$29,Заявка!$T$16,FALSE)</f>
        <v>#N/A</v>
      </c>
      <c r="K475" s="97"/>
      <c r="L475" s="97"/>
      <c r="M475" s="97"/>
      <c r="N475" s="97"/>
      <c r="O475" s="97"/>
      <c r="P475" s="97"/>
      <c r="Q475" s="97"/>
      <c r="R475" s="97"/>
      <c r="S475" s="97"/>
      <c r="T475" s="97"/>
      <c r="U475" s="97"/>
      <c r="V475" s="68"/>
      <c r="W475" s="69"/>
      <c r="X475" s="135"/>
      <c r="Y475" s="136"/>
      <c r="Z475" s="136"/>
      <c r="AA475" s="136"/>
      <c r="AB475" s="136"/>
      <c r="AC475" s="136"/>
      <c r="AD475" s="137"/>
      <c r="AE475" s="70"/>
    </row>
    <row r="476" spans="1:31" ht="3" customHeight="1" x14ac:dyDescent="0.25">
      <c r="A476" s="43" t="e">
        <f>IF($AF$13=Спр!$A$87,Ярлык!B476,IF(VLOOKUP($AF$4,Заявка!$D$17:$AH$29,Заявка!$AB$16,FALSE)&lt;Ярлык!C476,"",Ярлык!$AF$4))</f>
        <v>#N/A</v>
      </c>
      <c r="B476" s="34" t="e">
        <f>VLOOKUP(C476,Заявка!$A$17:$AH$29,Заявка!$D$16+Заявка!$A$16,TRUE)</f>
        <v>#N/A</v>
      </c>
      <c r="C476" s="36">
        <f t="shared" si="29"/>
        <v>30</v>
      </c>
      <c r="D476" s="67"/>
      <c r="E476" s="68"/>
      <c r="F476" s="68"/>
      <c r="G476" s="68"/>
      <c r="H476" s="68"/>
      <c r="I476" s="68"/>
      <c r="J476" s="68"/>
      <c r="K476" s="68"/>
      <c r="L476" s="68"/>
      <c r="M476" s="68"/>
      <c r="N476" s="68"/>
      <c r="O476" s="68"/>
      <c r="P476" s="68"/>
      <c r="Q476" s="68"/>
      <c r="R476" s="68"/>
      <c r="S476" s="68"/>
      <c r="T476" s="68"/>
      <c r="U476" s="68"/>
      <c r="V476" s="68"/>
      <c r="W476" s="69"/>
      <c r="X476" s="135" t="str">
        <f>Заявка!$L$11</f>
        <v>89991112223 Удальцов Вячеслав</v>
      </c>
      <c r="Y476" s="136"/>
      <c r="Z476" s="136"/>
      <c r="AA476" s="136"/>
      <c r="AB476" s="136"/>
      <c r="AC476" s="136"/>
      <c r="AD476" s="137"/>
      <c r="AE476" s="70"/>
    </row>
    <row r="477" spans="1:31" ht="15" customHeight="1" x14ac:dyDescent="0.25">
      <c r="A477" s="43" t="e">
        <f>IF($AF$13=Спр!$A$87,Ярлык!B477,IF(VLOOKUP($AF$4,Заявка!$D$17:$AH$29,Заявка!$AB$16,FALSE)&lt;Ярлык!C477,"",Ярлык!$AF$4))</f>
        <v>#N/A</v>
      </c>
      <c r="B477" s="34" t="e">
        <f>VLOOKUP(C477,Заявка!$A$17:$AH$29,Заявка!$D$16+Заявка!$A$16,TRUE)</f>
        <v>#N/A</v>
      </c>
      <c r="C477" s="36">
        <f t="shared" si="29"/>
        <v>30</v>
      </c>
      <c r="D477" s="67"/>
      <c r="E477" s="141" t="s">
        <v>80</v>
      </c>
      <c r="F477" s="141"/>
      <c r="G477" s="141"/>
      <c r="H477" s="141"/>
      <c r="I477" s="143">
        <f ca="1">TODAY()</f>
        <v>46093</v>
      </c>
      <c r="J477" s="144"/>
      <c r="K477" s="144"/>
      <c r="L477" s="144"/>
      <c r="M477" s="68"/>
      <c r="N477" s="141" t="s">
        <v>81</v>
      </c>
      <c r="O477" s="141"/>
      <c r="P477" s="141"/>
      <c r="Q477" s="141"/>
      <c r="R477" s="146"/>
      <c r="S477" s="147"/>
      <c r="T477" s="147"/>
      <c r="U477" s="147"/>
      <c r="V477" s="68"/>
      <c r="W477" s="69"/>
      <c r="X477" s="138"/>
      <c r="Y477" s="139"/>
      <c r="Z477" s="139"/>
      <c r="AA477" s="139"/>
      <c r="AB477" s="139"/>
      <c r="AC477" s="139"/>
      <c r="AD477" s="140"/>
      <c r="AE477" s="70"/>
    </row>
    <row r="478" spans="1:31" ht="6" customHeight="1" x14ac:dyDescent="0.25">
      <c r="A478" s="43" t="e">
        <f>IF($AF$13=Спр!$A$87,Ярлык!B478,IF(VLOOKUP($AF$4,Заявка!$D$17:$AH$29,Заявка!$AB$16,FALSE)&lt;Ярлык!C478,"",Ярлык!$AF$4))</f>
        <v>#N/A</v>
      </c>
      <c r="B478" s="34" t="e">
        <f>VLOOKUP(C478,Заявка!$A$17:$AH$29,Заявка!$D$16+Заявка!$A$16,TRUE)</f>
        <v>#N/A</v>
      </c>
      <c r="C478" s="36">
        <f t="shared" si="29"/>
        <v>30</v>
      </c>
      <c r="D478" s="67"/>
      <c r="E478" s="142"/>
      <c r="F478" s="142"/>
      <c r="G478" s="142"/>
      <c r="H478" s="142"/>
      <c r="I478" s="145"/>
      <c r="J478" s="145"/>
      <c r="K478" s="145"/>
      <c r="L478" s="145"/>
      <c r="M478" s="68"/>
      <c r="N478" s="142"/>
      <c r="O478" s="142"/>
      <c r="P478" s="142"/>
      <c r="Q478" s="142"/>
      <c r="R478" s="148"/>
      <c r="S478" s="148"/>
      <c r="T478" s="148"/>
      <c r="U478" s="148"/>
      <c r="V478" s="68"/>
      <c r="W478" s="69"/>
      <c r="X478" s="68"/>
      <c r="Y478" s="68"/>
      <c r="Z478" s="68"/>
      <c r="AA478" s="68"/>
      <c r="AB478" s="68"/>
      <c r="AC478" s="68"/>
      <c r="AD478" s="68"/>
      <c r="AE478" s="70"/>
    </row>
    <row r="479" spans="1:31" ht="6" customHeight="1" x14ac:dyDescent="0.25">
      <c r="A479" s="43" t="e">
        <f>IF($AF$13=Спр!$A$87,Ярлык!B479,IF(VLOOKUP($AF$4,Заявка!$D$17:$AH$29,Заявка!$AB$16,FALSE)&lt;Ярлык!C479,"",Ярлык!$AF$4))</f>
        <v>#N/A</v>
      </c>
      <c r="B479" s="34" t="e">
        <f>VLOOKUP(C479,Заявка!$A$17:$AH$29,Заявка!$D$16+Заявка!$A$16,TRUE)</f>
        <v>#N/A</v>
      </c>
      <c r="C479" s="37">
        <f t="shared" si="29"/>
        <v>30</v>
      </c>
      <c r="D479" s="76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  <c r="Q479" s="77"/>
      <c r="R479" s="77"/>
      <c r="S479" s="77"/>
      <c r="T479" s="77"/>
      <c r="U479" s="77"/>
      <c r="V479" s="77"/>
      <c r="W479" s="78"/>
      <c r="X479" s="77"/>
      <c r="Y479" s="77"/>
      <c r="Z479" s="77"/>
      <c r="AA479" s="77"/>
      <c r="AB479" s="77"/>
      <c r="AC479" s="77"/>
      <c r="AD479" s="77"/>
      <c r="AE479" s="79"/>
    </row>
    <row r="480" spans="1:31" ht="10.5" customHeight="1" thickBot="1" x14ac:dyDescent="0.3">
      <c r="A480" s="43" t="e">
        <f>IF($AF$13=Спр!$A$87,Ярлык!B480,IF(VLOOKUP($AF$4,Заявка!$D$17:$AH$29,Заявка!$AB$16,FALSE)&lt;Ярлык!C480,"",Ярлык!$AF$4))</f>
        <v>#N/A</v>
      </c>
      <c r="B480" s="34" t="e">
        <f>VLOOKUP(C480,Заявка!$A$17:$AH$29,Заявка!$D$16+Заявка!$A$16,TRUE)</f>
        <v>#N/A</v>
      </c>
      <c r="C480" s="37">
        <f>C479</f>
        <v>30</v>
      </c>
      <c r="D480" s="80"/>
      <c r="E480" s="80"/>
      <c r="F480" s="80"/>
      <c r="G480" s="80"/>
      <c r="H480" s="80"/>
      <c r="I480" s="80"/>
      <c r="J480" s="80"/>
      <c r="K480" s="80"/>
      <c r="L480" s="80"/>
      <c r="M480" s="80"/>
      <c r="N480" s="80"/>
      <c r="O480" s="80"/>
      <c r="P480" s="80"/>
      <c r="Q480" s="80"/>
      <c r="R480" s="80"/>
      <c r="S480" s="80"/>
      <c r="T480" s="80"/>
      <c r="U480" s="80"/>
      <c r="V480" s="80"/>
      <c r="W480" s="80"/>
      <c r="X480" s="80"/>
      <c r="Y480" s="80"/>
      <c r="Z480" s="80"/>
      <c r="AA480" s="80"/>
      <c r="AB480" s="80"/>
      <c r="AC480" s="80"/>
      <c r="AD480" s="80"/>
      <c r="AE480" s="80"/>
    </row>
    <row r="481" spans="1:31" ht="10.5" customHeight="1" x14ac:dyDescent="0.25">
      <c r="A481" s="43" t="e">
        <f>IF($AF$13=Спр!$A$87,Ярлык!B481,IF(VLOOKUP($AF$4,Заявка!$D$17:$AH$29,Заявка!$AB$16,FALSE)&lt;Ярлык!C481,"",Ярлык!$AF$4))</f>
        <v>#N/A</v>
      </c>
      <c r="B481" s="34" t="e">
        <f>VLOOKUP(C481,Заявка!$A$17:$AH$29,Заявка!$D$16+Заявка!$A$16,TRUE)</f>
        <v>#N/A</v>
      </c>
      <c r="C481" s="35">
        <f>C480+1</f>
        <v>31</v>
      </c>
    </row>
    <row r="482" spans="1:31" ht="3.75" customHeight="1" x14ac:dyDescent="0.25">
      <c r="A482" s="43" t="e">
        <f>IF($AF$13=Спр!$A$87,Ярлык!B482,IF(VLOOKUP($AF$4,Заявка!$D$17:$AH$29,Заявка!$AB$16,FALSE)&lt;Ярлык!C482,"",Ярлык!$AF$4))</f>
        <v>#N/A</v>
      </c>
      <c r="B482" s="34" t="e">
        <f>VLOOKUP(C482,Заявка!$A$17:$AH$29,Заявка!$D$16+Заявка!$A$16,TRUE)</f>
        <v>#N/A</v>
      </c>
      <c r="C482" s="36">
        <f>C481</f>
        <v>31</v>
      </c>
      <c r="D482" s="63"/>
      <c r="E482" s="64"/>
      <c r="F482" s="64"/>
      <c r="G482" s="64"/>
      <c r="H482" s="64"/>
      <c r="I482" s="64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64"/>
      <c r="W482" s="65"/>
      <c r="X482" s="64"/>
      <c r="Y482" s="64"/>
      <c r="Z482" s="64"/>
      <c r="AA482" s="64"/>
      <c r="AB482" s="64"/>
      <c r="AC482" s="64"/>
      <c r="AD482" s="64"/>
      <c r="AE482" s="66"/>
    </row>
    <row r="483" spans="1:31" ht="18.75" customHeight="1" x14ac:dyDescent="0.25">
      <c r="A483" s="43" t="e">
        <f>IF($AF$13=Спр!$A$87,Ярлык!B483,IF(VLOOKUP($AF$4,Заявка!$D$17:$AH$29,Заявка!$AB$16,FALSE)&lt;Ярлык!C483,"",Ярлык!$AF$4))</f>
        <v>#N/A</v>
      </c>
      <c r="B483" s="34" t="e">
        <f>VLOOKUP(C483,Заявка!$A$17:$AH$29,Заявка!$D$16+Заявка!$A$16,TRUE)</f>
        <v>#N/A</v>
      </c>
      <c r="C483" s="36">
        <f t="shared" ref="C483:C495" si="30">C482</f>
        <v>31</v>
      </c>
      <c r="D483" s="67"/>
      <c r="E483" s="98" t="s">
        <v>83</v>
      </c>
      <c r="F483" s="98"/>
      <c r="G483" s="98"/>
      <c r="H483" s="98"/>
      <c r="I483" s="98"/>
      <c r="J483" s="99" t="e">
        <f>VLOOKUP($A482,Заявка!$D$17:$AH$29,Заявка!$H$16,FALSE)</f>
        <v>#N/A</v>
      </c>
      <c r="K483" s="100"/>
      <c r="L483" s="100"/>
      <c r="M483" s="100"/>
      <c r="N483" s="100"/>
      <c r="O483" s="100"/>
      <c r="P483" s="100"/>
      <c r="Q483" s="100"/>
      <c r="R483" s="100"/>
      <c r="S483" s="101"/>
      <c r="T483" s="68"/>
      <c r="U483" s="68"/>
      <c r="V483" s="68"/>
      <c r="W483" s="69"/>
      <c r="X483" s="102" t="s">
        <v>76</v>
      </c>
      <c r="Y483" s="103"/>
      <c r="Z483" s="103"/>
      <c r="AA483" s="104"/>
      <c r="AB483" s="105" t="s">
        <v>61</v>
      </c>
      <c r="AC483" s="106"/>
      <c r="AD483" s="107"/>
      <c r="AE483" s="70"/>
    </row>
    <row r="484" spans="1:31" ht="3" customHeight="1" x14ac:dyDescent="0.25">
      <c r="A484" s="43" t="e">
        <f>IF($AF$13=Спр!$A$87,Ярлык!B484,IF(VLOOKUP($AF$4,Заявка!$D$17:$AH$29,Заявка!$AB$16,FALSE)&lt;Ярлык!C484,"",Ярлык!$AF$4))</f>
        <v>#N/A</v>
      </c>
      <c r="B484" s="34" t="e">
        <f>VLOOKUP(C484,Заявка!$A$17:$AH$29,Заявка!$D$16+Заявка!$A$16,TRUE)</f>
        <v>#N/A</v>
      </c>
      <c r="C484" s="36">
        <f t="shared" si="30"/>
        <v>31</v>
      </c>
      <c r="D484" s="67"/>
      <c r="E484" s="71"/>
      <c r="F484" s="71"/>
      <c r="G484" s="71"/>
      <c r="H484" s="71"/>
      <c r="I484" s="71"/>
      <c r="J484" s="72"/>
      <c r="K484" s="72"/>
      <c r="L484" s="72"/>
      <c r="M484" s="72"/>
      <c r="N484" s="72"/>
      <c r="O484" s="72"/>
      <c r="P484" s="72"/>
      <c r="Q484" s="68"/>
      <c r="R484" s="73"/>
      <c r="S484" s="73"/>
      <c r="T484" s="73"/>
      <c r="U484" s="73"/>
      <c r="V484" s="74"/>
      <c r="W484" s="75"/>
      <c r="X484" s="74"/>
      <c r="Y484" s="74"/>
      <c r="Z484" s="74"/>
      <c r="AA484" s="74"/>
      <c r="AB484" s="74"/>
      <c r="AC484" s="74"/>
      <c r="AD484" s="74"/>
      <c r="AE484" s="70"/>
    </row>
    <row r="485" spans="1:31" ht="1.5" customHeight="1" x14ac:dyDescent="0.25">
      <c r="A485" s="43" t="e">
        <f>IF($AF$13=Спр!$A$87,Ярлык!B485,IF(VLOOKUP($AF$4,Заявка!$D$17:$AH$29,Заявка!$AB$16,FALSE)&lt;Ярлык!C485,"",Ярлык!$AF$4))</f>
        <v>#N/A</v>
      </c>
      <c r="B485" s="34" t="e">
        <f>VLOOKUP(C485,Заявка!$A$17:$AH$29,Заявка!$D$16+Заявка!$A$16,TRUE)</f>
        <v>#N/A</v>
      </c>
      <c r="C485" s="36">
        <f t="shared" si="30"/>
        <v>31</v>
      </c>
      <c r="D485" s="67"/>
      <c r="E485" s="68"/>
      <c r="F485" s="68"/>
      <c r="G485" s="68"/>
      <c r="H485" s="68"/>
      <c r="I485" s="68"/>
      <c r="J485" s="68"/>
      <c r="K485" s="68"/>
      <c r="L485" s="68"/>
      <c r="M485" s="68"/>
      <c r="N485" s="68"/>
      <c r="O485" s="68"/>
      <c r="P485" s="68"/>
      <c r="Q485" s="68"/>
      <c r="R485" s="68"/>
      <c r="S485" s="68"/>
      <c r="T485" s="68"/>
      <c r="U485" s="68"/>
      <c r="V485" s="68"/>
      <c r="W485" s="69"/>
      <c r="X485" s="68"/>
      <c r="Y485" s="68"/>
      <c r="Z485" s="68"/>
      <c r="AA485" s="68"/>
      <c r="AB485" s="68"/>
      <c r="AC485" s="68"/>
      <c r="AD485" s="68"/>
      <c r="AE485" s="70"/>
    </row>
    <row r="486" spans="1:31" ht="12" customHeight="1" x14ac:dyDescent="0.25">
      <c r="A486" s="43" t="e">
        <f>IF($AF$13=Спр!$A$87,Ярлык!B486,IF(VLOOKUP($AF$4,Заявка!$D$17:$AH$29,Заявка!$AB$16,FALSE)&lt;Ярлык!C486,"",Ярлык!$AF$4))</f>
        <v>#N/A</v>
      </c>
      <c r="B486" s="34" t="e">
        <f>VLOOKUP(C486,Заявка!$A$17:$AH$29,Заявка!$D$16+Заявка!$A$16,TRUE)</f>
        <v>#N/A</v>
      </c>
      <c r="C486" s="36">
        <f t="shared" si="30"/>
        <v>31</v>
      </c>
      <c r="D486" s="67"/>
      <c r="E486" s="108" t="s">
        <v>82</v>
      </c>
      <c r="F486" s="108"/>
      <c r="G486" s="108"/>
      <c r="H486" s="108"/>
      <c r="I486" s="108"/>
      <c r="J486" s="111" t="e">
        <f>VLOOKUP($A485,Заявка!$D$17:$AH$29,Заявка!$O$16,FALSE)</f>
        <v>#N/A</v>
      </c>
      <c r="K486" s="111"/>
      <c r="L486" s="111"/>
      <c r="M486" s="111"/>
      <c r="N486" s="111"/>
      <c r="O486" s="111"/>
      <c r="P486" s="111"/>
      <c r="Q486" s="111"/>
      <c r="R486" s="111"/>
      <c r="S486" s="111"/>
      <c r="T486" s="111"/>
      <c r="U486" s="111"/>
      <c r="V486" s="68"/>
      <c r="W486" s="69"/>
      <c r="X486" s="114" t="s">
        <v>77</v>
      </c>
      <c r="Y486" s="114"/>
      <c r="Z486" s="114"/>
      <c r="AA486" s="114"/>
      <c r="AB486" s="114"/>
      <c r="AC486" s="114"/>
      <c r="AD486" s="114"/>
      <c r="AE486" s="70"/>
    </row>
    <row r="487" spans="1:31" ht="3" customHeight="1" x14ac:dyDescent="0.25">
      <c r="A487" s="43" t="e">
        <f>IF($AF$13=Спр!$A$87,Ярлык!B487,IF(VLOOKUP($AF$4,Заявка!$D$17:$AH$29,Заявка!$AB$16,FALSE)&lt;Ярлык!C487,"",Ярлык!$AF$4))</f>
        <v>#N/A</v>
      </c>
      <c r="B487" s="34" t="e">
        <f>VLOOKUP(C487,Заявка!$A$17:$AH$29,Заявка!$D$16+Заявка!$A$16,TRUE)</f>
        <v>#N/A</v>
      </c>
      <c r="C487" s="36">
        <f t="shared" si="30"/>
        <v>31</v>
      </c>
      <c r="D487" s="67"/>
      <c r="E487" s="109"/>
      <c r="F487" s="109"/>
      <c r="G487" s="109"/>
      <c r="H487" s="109"/>
      <c r="I487" s="109"/>
      <c r="J487" s="112"/>
      <c r="K487" s="112"/>
      <c r="L487" s="112"/>
      <c r="M487" s="112"/>
      <c r="N487" s="112"/>
      <c r="O487" s="112"/>
      <c r="P487" s="112"/>
      <c r="Q487" s="112"/>
      <c r="R487" s="112"/>
      <c r="S487" s="112"/>
      <c r="T487" s="112"/>
      <c r="U487" s="112"/>
      <c r="V487" s="68"/>
      <c r="W487" s="69"/>
      <c r="X487" s="68"/>
      <c r="Y487" s="68"/>
      <c r="Z487" s="68"/>
      <c r="AA487" s="68"/>
      <c r="AB487" s="68"/>
      <c r="AC487" s="68"/>
      <c r="AD487" s="68"/>
      <c r="AE487" s="70"/>
    </row>
    <row r="488" spans="1:31" ht="15" customHeight="1" x14ac:dyDescent="0.25">
      <c r="A488" s="43" t="e">
        <f>IF($AF$13=Спр!$A$87,Ярлык!B488,IF(VLOOKUP($AF$4,Заявка!$D$17:$AH$29,Заявка!$AB$16,FALSE)&lt;Ярлык!C488,"",Ярлык!$AF$4))</f>
        <v>#N/A</v>
      </c>
      <c r="B488" s="34" t="e">
        <f>VLOOKUP(C488,Заявка!$A$17:$AH$29,Заявка!$D$16+Заявка!$A$16,TRUE)</f>
        <v>#N/A</v>
      </c>
      <c r="C488" s="36">
        <f t="shared" si="30"/>
        <v>31</v>
      </c>
      <c r="D488" s="67"/>
      <c r="E488" s="110"/>
      <c r="F488" s="110"/>
      <c r="G488" s="110"/>
      <c r="H488" s="110"/>
      <c r="I488" s="110"/>
      <c r="J488" s="113"/>
      <c r="K488" s="113"/>
      <c r="L488" s="113"/>
      <c r="M488" s="113"/>
      <c r="N488" s="113"/>
      <c r="O488" s="113"/>
      <c r="P488" s="113"/>
      <c r="Q488" s="113"/>
      <c r="R488" s="113"/>
      <c r="S488" s="113"/>
      <c r="T488" s="113"/>
      <c r="U488" s="113"/>
      <c r="V488" s="68"/>
      <c r="W488" s="69"/>
      <c r="X488" s="115" t="str">
        <f>Заявка!$L$10</f>
        <v>ООО "Довольный клиент"</v>
      </c>
      <c r="Y488" s="116"/>
      <c r="Z488" s="116"/>
      <c r="AA488" s="116"/>
      <c r="AB488" s="116"/>
      <c r="AC488" s="116"/>
      <c r="AD488" s="117"/>
      <c r="AE488" s="70"/>
    </row>
    <row r="489" spans="1:31" ht="12.75" customHeight="1" x14ac:dyDescent="0.25">
      <c r="A489" s="43" t="e">
        <f>IF($AF$13=Спр!$A$87,Ярлык!B489,IF(VLOOKUP($AF$4,Заявка!$D$17:$AH$29,Заявка!$AB$16,FALSE)&lt;Ярлык!C489,"",Ярлык!$AF$4))</f>
        <v>#N/A</v>
      </c>
      <c r="B489" s="34" t="e">
        <f>VLOOKUP(C489,Заявка!$A$17:$AH$29,Заявка!$D$16+Заявка!$A$16,TRUE)</f>
        <v>#N/A</v>
      </c>
      <c r="C489" s="36">
        <f t="shared" si="30"/>
        <v>31</v>
      </c>
      <c r="D489" s="67"/>
      <c r="E489" s="118" t="s">
        <v>78</v>
      </c>
      <c r="F489" s="119"/>
      <c r="G489" s="119"/>
      <c r="H489" s="119"/>
      <c r="I489" s="120"/>
      <c r="J489" s="124" t="e">
        <f>VLOOKUP($A489,Заявка!$D$17:$AH$29,Заявка!$E$16,FALSE)</f>
        <v>#N/A</v>
      </c>
      <c r="K489" s="124"/>
      <c r="L489" s="124"/>
      <c r="M489" s="124"/>
      <c r="N489" s="124"/>
      <c r="O489" s="126" t="e">
        <f>VLOOKUP($A489,Заявка!$D$17:$AH$29,Заявка!$J$16,FALSE)</f>
        <v>#N/A</v>
      </c>
      <c r="P489" s="127"/>
      <c r="Q489" s="127"/>
      <c r="R489" s="127"/>
      <c r="S489" s="127"/>
      <c r="T489" s="127"/>
      <c r="U489" s="128"/>
      <c r="V489" s="68"/>
      <c r="W489" s="69"/>
      <c r="X489" s="132" t="str">
        <f>Заявка!$L$9</f>
        <v>Москва</v>
      </c>
      <c r="Y489" s="133"/>
      <c r="Z489" s="133"/>
      <c r="AA489" s="133"/>
      <c r="AB489" s="133"/>
      <c r="AC489" s="133"/>
      <c r="AD489" s="134"/>
      <c r="AE489" s="70"/>
    </row>
    <row r="490" spans="1:31" ht="7.5" customHeight="1" x14ac:dyDescent="0.25">
      <c r="A490" s="43" t="e">
        <f>IF($AF$13=Спр!$A$87,Ярлык!B490,IF(VLOOKUP($AF$4,Заявка!$D$17:$AH$29,Заявка!$AB$16,FALSE)&lt;Ярлык!C490,"",Ярлык!$AF$4))</f>
        <v>#N/A</v>
      </c>
      <c r="B490" s="34" t="e">
        <f>VLOOKUP(C490,Заявка!$A$17:$AH$29,Заявка!$D$16+Заявка!$A$16,TRUE)</f>
        <v>#N/A</v>
      </c>
      <c r="C490" s="36">
        <f t="shared" si="30"/>
        <v>31</v>
      </c>
      <c r="D490" s="67"/>
      <c r="E490" s="121"/>
      <c r="F490" s="122"/>
      <c r="G490" s="122"/>
      <c r="H490" s="122"/>
      <c r="I490" s="123"/>
      <c r="J490" s="125"/>
      <c r="K490" s="125"/>
      <c r="L490" s="125"/>
      <c r="M490" s="125"/>
      <c r="N490" s="125"/>
      <c r="O490" s="129"/>
      <c r="P490" s="130"/>
      <c r="Q490" s="130"/>
      <c r="R490" s="130"/>
      <c r="S490" s="130"/>
      <c r="T490" s="130"/>
      <c r="U490" s="131"/>
      <c r="V490" s="68"/>
      <c r="W490" s="69"/>
      <c r="X490" s="135"/>
      <c r="Y490" s="136"/>
      <c r="Z490" s="136"/>
      <c r="AA490" s="136"/>
      <c r="AB490" s="136"/>
      <c r="AC490" s="136"/>
      <c r="AD490" s="137"/>
      <c r="AE490" s="70"/>
    </row>
    <row r="491" spans="1:31" ht="13.5" customHeight="1" x14ac:dyDescent="0.25">
      <c r="A491" s="43" t="e">
        <f>IF($AF$13=Спр!$A$87,Ярлык!B491,IF(VLOOKUP($AF$4,Заявка!$D$17:$AH$29,Заявка!$AB$16,FALSE)&lt;Ярлык!C491,"",Ярлык!$AF$4))</f>
        <v>#N/A</v>
      </c>
      <c r="B491" s="34" t="e">
        <f>VLOOKUP(C491,Заявка!$A$17:$AH$29,Заявка!$D$16+Заявка!$A$16,TRUE)</f>
        <v>#N/A</v>
      </c>
      <c r="C491" s="36">
        <f t="shared" si="30"/>
        <v>31</v>
      </c>
      <c r="D491" s="67"/>
      <c r="E491" s="96" t="s">
        <v>79</v>
      </c>
      <c r="F491" s="96"/>
      <c r="G491" s="96"/>
      <c r="H491" s="96"/>
      <c r="I491" s="96"/>
      <c r="J491" s="97" t="e">
        <f>VLOOKUP($A491,Заявка!$D$17:$AH$29,Заявка!$T$16,FALSE)</f>
        <v>#N/A</v>
      </c>
      <c r="K491" s="97"/>
      <c r="L491" s="97"/>
      <c r="M491" s="97"/>
      <c r="N491" s="97"/>
      <c r="O491" s="97"/>
      <c r="P491" s="97"/>
      <c r="Q491" s="97"/>
      <c r="R491" s="97"/>
      <c r="S491" s="97"/>
      <c r="T491" s="97"/>
      <c r="U491" s="97"/>
      <c r="V491" s="68"/>
      <c r="W491" s="69"/>
      <c r="X491" s="135"/>
      <c r="Y491" s="136"/>
      <c r="Z491" s="136"/>
      <c r="AA491" s="136"/>
      <c r="AB491" s="136"/>
      <c r="AC491" s="136"/>
      <c r="AD491" s="137"/>
      <c r="AE491" s="70"/>
    </row>
    <row r="492" spans="1:31" ht="3" customHeight="1" x14ac:dyDescent="0.25">
      <c r="A492" s="43" t="e">
        <f>IF($AF$13=Спр!$A$87,Ярлык!B492,IF(VLOOKUP($AF$4,Заявка!$D$17:$AH$29,Заявка!$AB$16,FALSE)&lt;Ярлык!C492,"",Ярлык!$AF$4))</f>
        <v>#N/A</v>
      </c>
      <c r="B492" s="34" t="e">
        <f>VLOOKUP(C492,Заявка!$A$17:$AH$29,Заявка!$D$16+Заявка!$A$16,TRUE)</f>
        <v>#N/A</v>
      </c>
      <c r="C492" s="36">
        <f t="shared" si="30"/>
        <v>31</v>
      </c>
      <c r="D492" s="67"/>
      <c r="E492" s="68"/>
      <c r="F492" s="68"/>
      <c r="G492" s="68"/>
      <c r="H492" s="68"/>
      <c r="I492" s="68"/>
      <c r="J492" s="68"/>
      <c r="K492" s="68"/>
      <c r="L492" s="68"/>
      <c r="M492" s="68"/>
      <c r="N492" s="68"/>
      <c r="O492" s="68"/>
      <c r="P492" s="68"/>
      <c r="Q492" s="68"/>
      <c r="R492" s="68"/>
      <c r="S492" s="68"/>
      <c r="T492" s="68"/>
      <c r="U492" s="68"/>
      <c r="V492" s="68"/>
      <c r="W492" s="69"/>
      <c r="X492" s="135" t="str">
        <f>Заявка!$L$11</f>
        <v>89991112223 Удальцов Вячеслав</v>
      </c>
      <c r="Y492" s="136"/>
      <c r="Z492" s="136"/>
      <c r="AA492" s="136"/>
      <c r="AB492" s="136"/>
      <c r="AC492" s="136"/>
      <c r="AD492" s="137"/>
      <c r="AE492" s="70"/>
    </row>
    <row r="493" spans="1:31" ht="15" customHeight="1" x14ac:dyDescent="0.25">
      <c r="A493" s="43" t="e">
        <f>IF($AF$13=Спр!$A$87,Ярлык!B493,IF(VLOOKUP($AF$4,Заявка!$D$17:$AH$29,Заявка!$AB$16,FALSE)&lt;Ярлык!C493,"",Ярлык!$AF$4))</f>
        <v>#N/A</v>
      </c>
      <c r="B493" s="34" t="e">
        <f>VLOOKUP(C493,Заявка!$A$17:$AH$29,Заявка!$D$16+Заявка!$A$16,TRUE)</f>
        <v>#N/A</v>
      </c>
      <c r="C493" s="36">
        <f t="shared" si="30"/>
        <v>31</v>
      </c>
      <c r="D493" s="67"/>
      <c r="E493" s="141" t="s">
        <v>80</v>
      </c>
      <c r="F493" s="141"/>
      <c r="G493" s="141"/>
      <c r="H493" s="141"/>
      <c r="I493" s="143">
        <f ca="1">TODAY()</f>
        <v>46093</v>
      </c>
      <c r="J493" s="144"/>
      <c r="K493" s="144"/>
      <c r="L493" s="144"/>
      <c r="M493" s="68"/>
      <c r="N493" s="141" t="s">
        <v>81</v>
      </c>
      <c r="O493" s="141"/>
      <c r="P493" s="141"/>
      <c r="Q493" s="141"/>
      <c r="R493" s="146"/>
      <c r="S493" s="147"/>
      <c r="T493" s="147"/>
      <c r="U493" s="147"/>
      <c r="V493" s="68"/>
      <c r="W493" s="69"/>
      <c r="X493" s="138"/>
      <c r="Y493" s="139"/>
      <c r="Z493" s="139"/>
      <c r="AA493" s="139"/>
      <c r="AB493" s="139"/>
      <c r="AC493" s="139"/>
      <c r="AD493" s="140"/>
      <c r="AE493" s="70"/>
    </row>
    <row r="494" spans="1:31" ht="6" customHeight="1" x14ac:dyDescent="0.25">
      <c r="A494" s="43" t="e">
        <f>IF($AF$13=Спр!$A$87,Ярлык!B494,IF(VLOOKUP($AF$4,Заявка!$D$17:$AH$29,Заявка!$AB$16,FALSE)&lt;Ярлык!C494,"",Ярлык!$AF$4))</f>
        <v>#N/A</v>
      </c>
      <c r="B494" s="34" t="e">
        <f>VLOOKUP(C494,Заявка!$A$17:$AH$29,Заявка!$D$16+Заявка!$A$16,TRUE)</f>
        <v>#N/A</v>
      </c>
      <c r="C494" s="36">
        <f t="shared" si="30"/>
        <v>31</v>
      </c>
      <c r="D494" s="67"/>
      <c r="E494" s="142"/>
      <c r="F494" s="142"/>
      <c r="G494" s="142"/>
      <c r="H494" s="142"/>
      <c r="I494" s="145"/>
      <c r="J494" s="145"/>
      <c r="K494" s="145"/>
      <c r="L494" s="145"/>
      <c r="M494" s="68"/>
      <c r="N494" s="142"/>
      <c r="O494" s="142"/>
      <c r="P494" s="142"/>
      <c r="Q494" s="142"/>
      <c r="R494" s="148"/>
      <c r="S494" s="148"/>
      <c r="T494" s="148"/>
      <c r="U494" s="148"/>
      <c r="V494" s="68"/>
      <c r="W494" s="69"/>
      <c r="X494" s="68"/>
      <c r="Y494" s="68"/>
      <c r="Z494" s="68"/>
      <c r="AA494" s="68"/>
      <c r="AB494" s="68"/>
      <c r="AC494" s="68"/>
      <c r="AD494" s="68"/>
      <c r="AE494" s="70"/>
    </row>
    <row r="495" spans="1:31" ht="6" customHeight="1" x14ac:dyDescent="0.25">
      <c r="A495" s="43" t="e">
        <f>IF($AF$13=Спр!$A$87,Ярлык!B495,IF(VLOOKUP($AF$4,Заявка!$D$17:$AH$29,Заявка!$AB$16,FALSE)&lt;Ярлык!C495,"",Ярлык!$AF$4))</f>
        <v>#N/A</v>
      </c>
      <c r="B495" s="34" t="e">
        <f>VLOOKUP(C495,Заявка!$A$17:$AH$29,Заявка!$D$16+Заявка!$A$16,TRUE)</f>
        <v>#N/A</v>
      </c>
      <c r="C495" s="37">
        <f t="shared" si="30"/>
        <v>31</v>
      </c>
      <c r="D495" s="76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  <c r="Q495" s="77"/>
      <c r="R495" s="77"/>
      <c r="S495" s="77"/>
      <c r="T495" s="77"/>
      <c r="U495" s="77"/>
      <c r="V495" s="77"/>
      <c r="W495" s="78"/>
      <c r="X495" s="77"/>
      <c r="Y495" s="77"/>
      <c r="Z495" s="77"/>
      <c r="AA495" s="77"/>
      <c r="AB495" s="77"/>
      <c r="AC495" s="77"/>
      <c r="AD495" s="77"/>
      <c r="AE495" s="79"/>
    </row>
    <row r="496" spans="1:31" ht="10.5" customHeight="1" thickBot="1" x14ac:dyDescent="0.3">
      <c r="A496" s="43" t="e">
        <f>IF($AF$13=Спр!$A$87,Ярлык!B496,IF(VLOOKUP($AF$4,Заявка!$D$17:$AH$29,Заявка!$AB$16,FALSE)&lt;Ярлык!C496,"",Ярлык!$AF$4))</f>
        <v>#N/A</v>
      </c>
      <c r="B496" s="34" t="e">
        <f>VLOOKUP(C496,Заявка!$A$17:$AH$29,Заявка!$D$16+Заявка!$A$16,TRUE)</f>
        <v>#N/A</v>
      </c>
      <c r="C496" s="37">
        <f>C495</f>
        <v>31</v>
      </c>
      <c r="D496" s="80"/>
      <c r="E496" s="80"/>
      <c r="F496" s="80"/>
      <c r="G496" s="80"/>
      <c r="H496" s="80"/>
      <c r="I496" s="80"/>
      <c r="J496" s="80"/>
      <c r="K496" s="80"/>
      <c r="L496" s="80"/>
      <c r="M496" s="80"/>
      <c r="N496" s="80"/>
      <c r="O496" s="80"/>
      <c r="P496" s="80"/>
      <c r="Q496" s="80"/>
      <c r="R496" s="80"/>
      <c r="S496" s="80"/>
      <c r="T496" s="80"/>
      <c r="U496" s="80"/>
      <c r="V496" s="80"/>
      <c r="W496" s="80"/>
      <c r="X496" s="80"/>
      <c r="Y496" s="80"/>
      <c r="Z496" s="80"/>
      <c r="AA496" s="80"/>
      <c r="AB496" s="80"/>
      <c r="AC496" s="80"/>
      <c r="AD496" s="80"/>
      <c r="AE496" s="80"/>
    </row>
    <row r="497" spans="1:31" ht="10.5" customHeight="1" x14ac:dyDescent="0.25">
      <c r="A497" s="43" t="e">
        <f>IF($AF$13=Спр!$A$87,Ярлык!B497,IF(VLOOKUP($AF$4,Заявка!$D$17:$AH$29,Заявка!$AB$16,FALSE)&lt;Ярлык!C497,"",Ярлык!$AF$4))</f>
        <v>#N/A</v>
      </c>
      <c r="B497" s="34" t="e">
        <f>VLOOKUP(C497,Заявка!$A$17:$AH$29,Заявка!$D$16+Заявка!$A$16,TRUE)</f>
        <v>#N/A</v>
      </c>
      <c r="C497" s="35">
        <f>C496+1</f>
        <v>32</v>
      </c>
    </row>
    <row r="498" spans="1:31" ht="3.75" customHeight="1" x14ac:dyDescent="0.25">
      <c r="A498" s="43" t="e">
        <f>IF($AF$13=Спр!$A$87,Ярлык!B498,IF(VLOOKUP($AF$4,Заявка!$D$17:$AH$29,Заявка!$AB$16,FALSE)&lt;Ярлык!C498,"",Ярлык!$AF$4))</f>
        <v>#N/A</v>
      </c>
      <c r="B498" s="34" t="e">
        <f>VLOOKUP(C498,Заявка!$A$17:$AH$29,Заявка!$D$16+Заявка!$A$16,TRUE)</f>
        <v>#N/A</v>
      </c>
      <c r="C498" s="36">
        <f>C497</f>
        <v>32</v>
      </c>
      <c r="D498" s="63"/>
      <c r="E498" s="64"/>
      <c r="F498" s="64"/>
      <c r="G498" s="64"/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64"/>
      <c r="W498" s="65"/>
      <c r="X498" s="64"/>
      <c r="Y498" s="64"/>
      <c r="Z498" s="64"/>
      <c r="AA498" s="64"/>
      <c r="AB498" s="64"/>
      <c r="AC498" s="64"/>
      <c r="AD498" s="64"/>
      <c r="AE498" s="66"/>
    </row>
    <row r="499" spans="1:31" ht="18.75" customHeight="1" x14ac:dyDescent="0.25">
      <c r="A499" s="43" t="e">
        <f>IF($AF$13=Спр!$A$87,Ярлык!B499,IF(VLOOKUP($AF$4,Заявка!$D$17:$AH$29,Заявка!$AB$16,FALSE)&lt;Ярлык!C499,"",Ярлык!$AF$4))</f>
        <v>#N/A</v>
      </c>
      <c r="B499" s="34" t="e">
        <f>VLOOKUP(C499,Заявка!$A$17:$AH$29,Заявка!$D$16+Заявка!$A$16,TRUE)</f>
        <v>#N/A</v>
      </c>
      <c r="C499" s="36">
        <f t="shared" ref="C499:C511" si="31">C498</f>
        <v>32</v>
      </c>
      <c r="D499" s="67"/>
      <c r="E499" s="98" t="s">
        <v>83</v>
      </c>
      <c r="F499" s="98"/>
      <c r="G499" s="98"/>
      <c r="H499" s="98"/>
      <c r="I499" s="98"/>
      <c r="J499" s="99" t="e">
        <f>VLOOKUP($A498,Заявка!$D$17:$AH$29,Заявка!$H$16,FALSE)</f>
        <v>#N/A</v>
      </c>
      <c r="K499" s="100"/>
      <c r="L499" s="100"/>
      <c r="M499" s="100"/>
      <c r="N499" s="100"/>
      <c r="O499" s="100"/>
      <c r="P499" s="100"/>
      <c r="Q499" s="100"/>
      <c r="R499" s="100"/>
      <c r="S499" s="101"/>
      <c r="T499" s="68"/>
      <c r="U499" s="68"/>
      <c r="V499" s="68"/>
      <c r="W499" s="69"/>
      <c r="X499" s="102" t="s">
        <v>76</v>
      </c>
      <c r="Y499" s="103"/>
      <c r="Z499" s="103"/>
      <c r="AA499" s="104"/>
      <c r="AB499" s="105" t="s">
        <v>61</v>
      </c>
      <c r="AC499" s="106"/>
      <c r="AD499" s="107"/>
      <c r="AE499" s="70"/>
    </row>
    <row r="500" spans="1:31" ht="3" customHeight="1" x14ac:dyDescent="0.25">
      <c r="A500" s="43" t="e">
        <f>IF($AF$13=Спр!$A$87,Ярлык!B500,IF(VLOOKUP($AF$4,Заявка!$D$17:$AH$29,Заявка!$AB$16,FALSE)&lt;Ярлык!C500,"",Ярлык!$AF$4))</f>
        <v>#N/A</v>
      </c>
      <c r="B500" s="34" t="e">
        <f>VLOOKUP(C500,Заявка!$A$17:$AH$29,Заявка!$D$16+Заявка!$A$16,TRUE)</f>
        <v>#N/A</v>
      </c>
      <c r="C500" s="36">
        <f t="shared" si="31"/>
        <v>32</v>
      </c>
      <c r="D500" s="67"/>
      <c r="E500" s="71"/>
      <c r="F500" s="71"/>
      <c r="G500" s="71"/>
      <c r="H500" s="71"/>
      <c r="I500" s="71"/>
      <c r="J500" s="72"/>
      <c r="K500" s="72"/>
      <c r="L500" s="72"/>
      <c r="M500" s="72"/>
      <c r="N500" s="72"/>
      <c r="O500" s="72"/>
      <c r="P500" s="72"/>
      <c r="Q500" s="68"/>
      <c r="R500" s="73"/>
      <c r="S500" s="73"/>
      <c r="T500" s="73"/>
      <c r="U500" s="73"/>
      <c r="V500" s="74"/>
      <c r="W500" s="75"/>
      <c r="X500" s="74"/>
      <c r="Y500" s="74"/>
      <c r="Z500" s="74"/>
      <c r="AA500" s="74"/>
      <c r="AB500" s="74"/>
      <c r="AC500" s="74"/>
      <c r="AD500" s="74"/>
      <c r="AE500" s="70"/>
    </row>
    <row r="501" spans="1:31" ht="1.5" customHeight="1" x14ac:dyDescent="0.25">
      <c r="A501" s="43" t="e">
        <f>IF($AF$13=Спр!$A$87,Ярлык!B501,IF(VLOOKUP($AF$4,Заявка!$D$17:$AH$29,Заявка!$AB$16,FALSE)&lt;Ярлык!C501,"",Ярлык!$AF$4))</f>
        <v>#N/A</v>
      </c>
      <c r="B501" s="34" t="e">
        <f>VLOOKUP(C501,Заявка!$A$17:$AH$29,Заявка!$D$16+Заявка!$A$16,TRUE)</f>
        <v>#N/A</v>
      </c>
      <c r="C501" s="36">
        <f t="shared" si="31"/>
        <v>32</v>
      </c>
      <c r="D501" s="67"/>
      <c r="E501" s="68"/>
      <c r="F501" s="68"/>
      <c r="G501" s="68"/>
      <c r="H501" s="68"/>
      <c r="I501" s="68"/>
      <c r="J501" s="68"/>
      <c r="K501" s="68"/>
      <c r="L501" s="68"/>
      <c r="M501" s="68"/>
      <c r="N501" s="68"/>
      <c r="O501" s="68"/>
      <c r="P501" s="68"/>
      <c r="Q501" s="68"/>
      <c r="R501" s="68"/>
      <c r="S501" s="68"/>
      <c r="T501" s="68"/>
      <c r="U501" s="68"/>
      <c r="V501" s="68"/>
      <c r="W501" s="69"/>
      <c r="X501" s="68"/>
      <c r="Y501" s="68"/>
      <c r="Z501" s="68"/>
      <c r="AA501" s="68"/>
      <c r="AB501" s="68"/>
      <c r="AC501" s="68"/>
      <c r="AD501" s="68"/>
      <c r="AE501" s="70"/>
    </row>
    <row r="502" spans="1:31" ht="12" customHeight="1" x14ac:dyDescent="0.25">
      <c r="A502" s="43" t="e">
        <f>IF($AF$13=Спр!$A$87,Ярлык!B502,IF(VLOOKUP($AF$4,Заявка!$D$17:$AH$29,Заявка!$AB$16,FALSE)&lt;Ярлык!C502,"",Ярлык!$AF$4))</f>
        <v>#N/A</v>
      </c>
      <c r="B502" s="34" t="e">
        <f>VLOOKUP(C502,Заявка!$A$17:$AH$29,Заявка!$D$16+Заявка!$A$16,TRUE)</f>
        <v>#N/A</v>
      </c>
      <c r="C502" s="36">
        <f t="shared" si="31"/>
        <v>32</v>
      </c>
      <c r="D502" s="67"/>
      <c r="E502" s="108" t="s">
        <v>82</v>
      </c>
      <c r="F502" s="108"/>
      <c r="G502" s="108"/>
      <c r="H502" s="108"/>
      <c r="I502" s="108"/>
      <c r="J502" s="111" t="e">
        <f>VLOOKUP($A501,Заявка!$D$17:$AH$29,Заявка!$O$16,FALSE)</f>
        <v>#N/A</v>
      </c>
      <c r="K502" s="111"/>
      <c r="L502" s="111"/>
      <c r="M502" s="111"/>
      <c r="N502" s="111"/>
      <c r="O502" s="111"/>
      <c r="P502" s="111"/>
      <c r="Q502" s="111"/>
      <c r="R502" s="111"/>
      <c r="S502" s="111"/>
      <c r="T502" s="111"/>
      <c r="U502" s="111"/>
      <c r="V502" s="68"/>
      <c r="W502" s="69"/>
      <c r="X502" s="114" t="s">
        <v>77</v>
      </c>
      <c r="Y502" s="114"/>
      <c r="Z502" s="114"/>
      <c r="AA502" s="114"/>
      <c r="AB502" s="114"/>
      <c r="AC502" s="114"/>
      <c r="AD502" s="114"/>
      <c r="AE502" s="70"/>
    </row>
    <row r="503" spans="1:31" ht="3" customHeight="1" x14ac:dyDescent="0.25">
      <c r="A503" s="43" t="e">
        <f>IF($AF$13=Спр!$A$87,Ярлык!B503,IF(VLOOKUP($AF$4,Заявка!$D$17:$AH$29,Заявка!$AB$16,FALSE)&lt;Ярлык!C503,"",Ярлык!$AF$4))</f>
        <v>#N/A</v>
      </c>
      <c r="B503" s="34" t="e">
        <f>VLOOKUP(C503,Заявка!$A$17:$AH$29,Заявка!$D$16+Заявка!$A$16,TRUE)</f>
        <v>#N/A</v>
      </c>
      <c r="C503" s="36">
        <f t="shared" si="31"/>
        <v>32</v>
      </c>
      <c r="D503" s="67"/>
      <c r="E503" s="109"/>
      <c r="F503" s="109"/>
      <c r="G503" s="109"/>
      <c r="H503" s="109"/>
      <c r="I503" s="109"/>
      <c r="J503" s="112"/>
      <c r="K503" s="112"/>
      <c r="L503" s="112"/>
      <c r="M503" s="112"/>
      <c r="N503" s="112"/>
      <c r="O503" s="112"/>
      <c r="P503" s="112"/>
      <c r="Q503" s="112"/>
      <c r="R503" s="112"/>
      <c r="S503" s="112"/>
      <c r="T503" s="112"/>
      <c r="U503" s="112"/>
      <c r="V503" s="68"/>
      <c r="W503" s="69"/>
      <c r="X503" s="68"/>
      <c r="Y503" s="68"/>
      <c r="Z503" s="68"/>
      <c r="AA503" s="68"/>
      <c r="AB503" s="68"/>
      <c r="AC503" s="68"/>
      <c r="AD503" s="68"/>
      <c r="AE503" s="70"/>
    </row>
    <row r="504" spans="1:31" ht="15" customHeight="1" x14ac:dyDescent="0.25">
      <c r="A504" s="43" t="e">
        <f>IF($AF$13=Спр!$A$87,Ярлык!B504,IF(VLOOKUP($AF$4,Заявка!$D$17:$AH$29,Заявка!$AB$16,FALSE)&lt;Ярлык!C504,"",Ярлык!$AF$4))</f>
        <v>#N/A</v>
      </c>
      <c r="B504" s="34" t="e">
        <f>VLOOKUP(C504,Заявка!$A$17:$AH$29,Заявка!$D$16+Заявка!$A$16,TRUE)</f>
        <v>#N/A</v>
      </c>
      <c r="C504" s="36">
        <f t="shared" si="31"/>
        <v>32</v>
      </c>
      <c r="D504" s="67"/>
      <c r="E504" s="110"/>
      <c r="F504" s="110"/>
      <c r="G504" s="110"/>
      <c r="H504" s="110"/>
      <c r="I504" s="110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68"/>
      <c r="W504" s="69"/>
      <c r="X504" s="115" t="str">
        <f>Заявка!$L$10</f>
        <v>ООО "Довольный клиент"</v>
      </c>
      <c r="Y504" s="116"/>
      <c r="Z504" s="116"/>
      <c r="AA504" s="116"/>
      <c r="AB504" s="116"/>
      <c r="AC504" s="116"/>
      <c r="AD504" s="117"/>
      <c r="AE504" s="70"/>
    </row>
    <row r="505" spans="1:31" ht="12.75" customHeight="1" x14ac:dyDescent="0.25">
      <c r="A505" s="43" t="e">
        <f>IF($AF$13=Спр!$A$87,Ярлык!B505,IF(VLOOKUP($AF$4,Заявка!$D$17:$AH$29,Заявка!$AB$16,FALSE)&lt;Ярлык!C505,"",Ярлык!$AF$4))</f>
        <v>#N/A</v>
      </c>
      <c r="B505" s="34" t="e">
        <f>VLOOKUP(C505,Заявка!$A$17:$AH$29,Заявка!$D$16+Заявка!$A$16,TRUE)</f>
        <v>#N/A</v>
      </c>
      <c r="C505" s="36">
        <f t="shared" si="31"/>
        <v>32</v>
      </c>
      <c r="D505" s="67"/>
      <c r="E505" s="118" t="s">
        <v>78</v>
      </c>
      <c r="F505" s="119"/>
      <c r="G505" s="119"/>
      <c r="H505" s="119"/>
      <c r="I505" s="120"/>
      <c r="J505" s="124" t="e">
        <f>VLOOKUP($A505,Заявка!$D$17:$AH$29,Заявка!$E$16,FALSE)</f>
        <v>#N/A</v>
      </c>
      <c r="K505" s="124"/>
      <c r="L505" s="124"/>
      <c r="M505" s="124"/>
      <c r="N505" s="124"/>
      <c r="O505" s="126" t="e">
        <f>VLOOKUP($A505,Заявка!$D$17:$AH$29,Заявка!$J$16,FALSE)</f>
        <v>#N/A</v>
      </c>
      <c r="P505" s="127"/>
      <c r="Q505" s="127"/>
      <c r="R505" s="127"/>
      <c r="S505" s="127"/>
      <c r="T505" s="127"/>
      <c r="U505" s="128"/>
      <c r="V505" s="68"/>
      <c r="W505" s="69"/>
      <c r="X505" s="132" t="str">
        <f>Заявка!$L$9</f>
        <v>Москва</v>
      </c>
      <c r="Y505" s="133"/>
      <c r="Z505" s="133"/>
      <c r="AA505" s="133"/>
      <c r="AB505" s="133"/>
      <c r="AC505" s="133"/>
      <c r="AD505" s="134"/>
      <c r="AE505" s="70"/>
    </row>
    <row r="506" spans="1:31" ht="7.5" customHeight="1" x14ac:dyDescent="0.25">
      <c r="A506" s="43" t="e">
        <f>IF($AF$13=Спр!$A$87,Ярлык!B506,IF(VLOOKUP($AF$4,Заявка!$D$17:$AH$29,Заявка!$AB$16,FALSE)&lt;Ярлык!C506,"",Ярлык!$AF$4))</f>
        <v>#N/A</v>
      </c>
      <c r="B506" s="34" t="e">
        <f>VLOOKUP(C506,Заявка!$A$17:$AH$29,Заявка!$D$16+Заявка!$A$16,TRUE)</f>
        <v>#N/A</v>
      </c>
      <c r="C506" s="36">
        <f t="shared" si="31"/>
        <v>32</v>
      </c>
      <c r="D506" s="67"/>
      <c r="E506" s="121"/>
      <c r="F506" s="122"/>
      <c r="G506" s="122"/>
      <c r="H506" s="122"/>
      <c r="I506" s="123"/>
      <c r="J506" s="125"/>
      <c r="K506" s="125"/>
      <c r="L506" s="125"/>
      <c r="M506" s="125"/>
      <c r="N506" s="125"/>
      <c r="O506" s="129"/>
      <c r="P506" s="130"/>
      <c r="Q506" s="130"/>
      <c r="R506" s="130"/>
      <c r="S506" s="130"/>
      <c r="T506" s="130"/>
      <c r="U506" s="131"/>
      <c r="V506" s="68"/>
      <c r="W506" s="69"/>
      <c r="X506" s="135"/>
      <c r="Y506" s="136"/>
      <c r="Z506" s="136"/>
      <c r="AA506" s="136"/>
      <c r="AB506" s="136"/>
      <c r="AC506" s="136"/>
      <c r="AD506" s="137"/>
      <c r="AE506" s="70"/>
    </row>
    <row r="507" spans="1:31" ht="13.5" customHeight="1" x14ac:dyDescent="0.25">
      <c r="A507" s="43" t="e">
        <f>IF($AF$13=Спр!$A$87,Ярлык!B507,IF(VLOOKUP($AF$4,Заявка!$D$17:$AH$29,Заявка!$AB$16,FALSE)&lt;Ярлык!C507,"",Ярлык!$AF$4))</f>
        <v>#N/A</v>
      </c>
      <c r="B507" s="34" t="e">
        <f>VLOOKUP(C507,Заявка!$A$17:$AH$29,Заявка!$D$16+Заявка!$A$16,TRUE)</f>
        <v>#N/A</v>
      </c>
      <c r="C507" s="36">
        <f t="shared" si="31"/>
        <v>32</v>
      </c>
      <c r="D507" s="67"/>
      <c r="E507" s="96" t="s">
        <v>79</v>
      </c>
      <c r="F507" s="96"/>
      <c r="G507" s="96"/>
      <c r="H507" s="96"/>
      <c r="I507" s="96"/>
      <c r="J507" s="97" t="e">
        <f>VLOOKUP($A507,Заявка!$D$17:$AH$29,Заявка!$T$16,FALSE)</f>
        <v>#N/A</v>
      </c>
      <c r="K507" s="97"/>
      <c r="L507" s="97"/>
      <c r="M507" s="97"/>
      <c r="N507" s="97"/>
      <c r="O507" s="97"/>
      <c r="P507" s="97"/>
      <c r="Q507" s="97"/>
      <c r="R507" s="97"/>
      <c r="S507" s="97"/>
      <c r="T507" s="97"/>
      <c r="U507" s="97"/>
      <c r="V507" s="68"/>
      <c r="W507" s="69"/>
      <c r="X507" s="135"/>
      <c r="Y507" s="136"/>
      <c r="Z507" s="136"/>
      <c r="AA507" s="136"/>
      <c r="AB507" s="136"/>
      <c r="AC507" s="136"/>
      <c r="AD507" s="137"/>
      <c r="AE507" s="70"/>
    </row>
    <row r="508" spans="1:31" ht="3" customHeight="1" x14ac:dyDescent="0.25">
      <c r="A508" s="43" t="e">
        <f>IF($AF$13=Спр!$A$87,Ярлык!B508,IF(VLOOKUP($AF$4,Заявка!$D$17:$AH$29,Заявка!$AB$16,FALSE)&lt;Ярлык!C508,"",Ярлык!$AF$4))</f>
        <v>#N/A</v>
      </c>
      <c r="B508" s="34" t="e">
        <f>VLOOKUP(C508,Заявка!$A$17:$AH$29,Заявка!$D$16+Заявка!$A$16,TRUE)</f>
        <v>#N/A</v>
      </c>
      <c r="C508" s="36">
        <f t="shared" si="31"/>
        <v>32</v>
      </c>
      <c r="D508" s="67"/>
      <c r="E508" s="68"/>
      <c r="F508" s="68"/>
      <c r="G508" s="68"/>
      <c r="H508" s="68"/>
      <c r="I508" s="68"/>
      <c r="J508" s="68"/>
      <c r="K508" s="68"/>
      <c r="L508" s="68"/>
      <c r="M508" s="68"/>
      <c r="N508" s="68"/>
      <c r="O508" s="68"/>
      <c r="P508" s="68"/>
      <c r="Q508" s="68"/>
      <c r="R508" s="68"/>
      <c r="S508" s="68"/>
      <c r="T508" s="68"/>
      <c r="U508" s="68"/>
      <c r="V508" s="68"/>
      <c r="W508" s="69"/>
      <c r="X508" s="135" t="str">
        <f>Заявка!$L$11</f>
        <v>89991112223 Удальцов Вячеслав</v>
      </c>
      <c r="Y508" s="136"/>
      <c r="Z508" s="136"/>
      <c r="AA508" s="136"/>
      <c r="AB508" s="136"/>
      <c r="AC508" s="136"/>
      <c r="AD508" s="137"/>
      <c r="AE508" s="70"/>
    </row>
    <row r="509" spans="1:31" ht="15" customHeight="1" x14ac:dyDescent="0.25">
      <c r="A509" s="43" t="e">
        <f>IF($AF$13=Спр!$A$87,Ярлык!B509,IF(VLOOKUP($AF$4,Заявка!$D$17:$AH$29,Заявка!$AB$16,FALSE)&lt;Ярлык!C509,"",Ярлык!$AF$4))</f>
        <v>#N/A</v>
      </c>
      <c r="B509" s="34" t="e">
        <f>VLOOKUP(C509,Заявка!$A$17:$AH$29,Заявка!$D$16+Заявка!$A$16,TRUE)</f>
        <v>#N/A</v>
      </c>
      <c r="C509" s="36">
        <f t="shared" si="31"/>
        <v>32</v>
      </c>
      <c r="D509" s="67"/>
      <c r="E509" s="141" t="s">
        <v>80</v>
      </c>
      <c r="F509" s="141"/>
      <c r="G509" s="141"/>
      <c r="H509" s="141"/>
      <c r="I509" s="143">
        <f ca="1">TODAY()</f>
        <v>46093</v>
      </c>
      <c r="J509" s="144"/>
      <c r="K509" s="144"/>
      <c r="L509" s="144"/>
      <c r="M509" s="68"/>
      <c r="N509" s="141" t="s">
        <v>81</v>
      </c>
      <c r="O509" s="141"/>
      <c r="P509" s="141"/>
      <c r="Q509" s="141"/>
      <c r="R509" s="146"/>
      <c r="S509" s="147"/>
      <c r="T509" s="147"/>
      <c r="U509" s="147"/>
      <c r="V509" s="68"/>
      <c r="W509" s="69"/>
      <c r="X509" s="138"/>
      <c r="Y509" s="139"/>
      <c r="Z509" s="139"/>
      <c r="AA509" s="139"/>
      <c r="AB509" s="139"/>
      <c r="AC509" s="139"/>
      <c r="AD509" s="140"/>
      <c r="AE509" s="70"/>
    </row>
    <row r="510" spans="1:31" ht="6" customHeight="1" x14ac:dyDescent="0.25">
      <c r="A510" s="43" t="e">
        <f>IF($AF$13=Спр!$A$87,Ярлык!B510,IF(VLOOKUP($AF$4,Заявка!$D$17:$AH$29,Заявка!$AB$16,FALSE)&lt;Ярлык!C510,"",Ярлык!$AF$4))</f>
        <v>#N/A</v>
      </c>
      <c r="B510" s="34" t="e">
        <f>VLOOKUP(C510,Заявка!$A$17:$AH$29,Заявка!$D$16+Заявка!$A$16,TRUE)</f>
        <v>#N/A</v>
      </c>
      <c r="C510" s="36">
        <f t="shared" si="31"/>
        <v>32</v>
      </c>
      <c r="D510" s="67"/>
      <c r="E510" s="142"/>
      <c r="F510" s="142"/>
      <c r="G510" s="142"/>
      <c r="H510" s="142"/>
      <c r="I510" s="145"/>
      <c r="J510" s="145"/>
      <c r="K510" s="145"/>
      <c r="L510" s="145"/>
      <c r="M510" s="68"/>
      <c r="N510" s="142"/>
      <c r="O510" s="142"/>
      <c r="P510" s="142"/>
      <c r="Q510" s="142"/>
      <c r="R510" s="148"/>
      <c r="S510" s="148"/>
      <c r="T510" s="148"/>
      <c r="U510" s="148"/>
      <c r="V510" s="68"/>
      <c r="W510" s="69"/>
      <c r="X510" s="68"/>
      <c r="Y510" s="68"/>
      <c r="Z510" s="68"/>
      <c r="AA510" s="68"/>
      <c r="AB510" s="68"/>
      <c r="AC510" s="68"/>
      <c r="AD510" s="68"/>
      <c r="AE510" s="70"/>
    </row>
    <row r="511" spans="1:31" ht="6" customHeight="1" x14ac:dyDescent="0.25">
      <c r="A511" s="43" t="e">
        <f>IF($AF$13=Спр!$A$87,Ярлык!B511,IF(VLOOKUP($AF$4,Заявка!$D$17:$AH$29,Заявка!$AB$16,FALSE)&lt;Ярлык!C511,"",Ярлык!$AF$4))</f>
        <v>#N/A</v>
      </c>
      <c r="B511" s="34" t="e">
        <f>VLOOKUP(C511,Заявка!$A$17:$AH$29,Заявка!$D$16+Заявка!$A$16,TRUE)</f>
        <v>#N/A</v>
      </c>
      <c r="C511" s="37">
        <f t="shared" si="31"/>
        <v>32</v>
      </c>
      <c r="D511" s="76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  <c r="Q511" s="77"/>
      <c r="R511" s="77"/>
      <c r="S511" s="77"/>
      <c r="T511" s="77"/>
      <c r="U511" s="77"/>
      <c r="V511" s="77"/>
      <c r="W511" s="78"/>
      <c r="X511" s="77"/>
      <c r="Y511" s="77"/>
      <c r="Z511" s="77"/>
      <c r="AA511" s="77"/>
      <c r="AB511" s="77"/>
      <c r="AC511" s="77"/>
      <c r="AD511" s="77"/>
      <c r="AE511" s="79"/>
    </row>
    <row r="512" spans="1:31" ht="10.5" customHeight="1" thickBot="1" x14ac:dyDescent="0.3">
      <c r="A512" s="43" t="e">
        <f>IF($AF$13=Спр!$A$87,Ярлык!B512,IF(VLOOKUP($AF$4,Заявка!$D$17:$AH$29,Заявка!$AB$16,FALSE)&lt;Ярлык!C512,"",Ярлык!$AF$4))</f>
        <v>#N/A</v>
      </c>
      <c r="B512" s="34" t="e">
        <f>VLOOKUP(C512,Заявка!$A$17:$AH$29,Заявка!$D$16+Заявка!$A$16,TRUE)</f>
        <v>#N/A</v>
      </c>
      <c r="C512" s="37">
        <f>C511</f>
        <v>32</v>
      </c>
      <c r="D512" s="80"/>
      <c r="E512" s="80"/>
      <c r="F512" s="80"/>
      <c r="G512" s="80"/>
      <c r="H512" s="80"/>
      <c r="I512" s="80"/>
      <c r="J512" s="80"/>
      <c r="K512" s="80"/>
      <c r="L512" s="80"/>
      <c r="M512" s="80"/>
      <c r="N512" s="80"/>
      <c r="O512" s="80"/>
      <c r="P512" s="80"/>
      <c r="Q512" s="80"/>
      <c r="R512" s="80"/>
      <c r="S512" s="80"/>
      <c r="T512" s="80"/>
      <c r="U512" s="80"/>
      <c r="V512" s="80"/>
      <c r="W512" s="80"/>
      <c r="X512" s="80"/>
      <c r="Y512" s="80"/>
      <c r="Z512" s="80"/>
      <c r="AA512" s="80"/>
      <c r="AB512" s="80"/>
      <c r="AC512" s="80"/>
      <c r="AD512" s="80"/>
      <c r="AE512" s="80"/>
    </row>
    <row r="513" spans="1:31" ht="10.5" customHeight="1" x14ac:dyDescent="0.25">
      <c r="A513" s="43" t="e">
        <f>IF($AF$13=Спр!$A$87,Ярлык!B513,IF(VLOOKUP($AF$4,Заявка!$D$17:$AH$29,Заявка!$AB$16,FALSE)&lt;Ярлык!C513,"",Ярлык!$AF$4))</f>
        <v>#N/A</v>
      </c>
      <c r="B513" s="34" t="e">
        <f>VLOOKUP(C513,Заявка!$A$17:$AH$29,Заявка!$D$16+Заявка!$A$16,TRUE)</f>
        <v>#N/A</v>
      </c>
      <c r="C513" s="35">
        <f>C512+1</f>
        <v>33</v>
      </c>
    </row>
    <row r="514" spans="1:31" ht="3.75" customHeight="1" x14ac:dyDescent="0.25">
      <c r="A514" s="43" t="e">
        <f>IF($AF$13=Спр!$A$87,Ярлык!B514,IF(VLOOKUP($AF$4,Заявка!$D$17:$AH$29,Заявка!$AB$16,FALSE)&lt;Ярлык!C514,"",Ярлык!$AF$4))</f>
        <v>#N/A</v>
      </c>
      <c r="B514" s="34" t="e">
        <f>VLOOKUP(C514,Заявка!$A$17:$AH$29,Заявка!$D$16+Заявка!$A$16,TRUE)</f>
        <v>#N/A</v>
      </c>
      <c r="C514" s="36">
        <f>C513</f>
        <v>33</v>
      </c>
      <c r="D514" s="63"/>
      <c r="E514" s="64"/>
      <c r="F514" s="64"/>
      <c r="G514" s="64"/>
      <c r="H514" s="64"/>
      <c r="I514" s="64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64"/>
      <c r="W514" s="65"/>
      <c r="X514" s="64"/>
      <c r="Y514" s="64"/>
      <c r="Z514" s="64"/>
      <c r="AA514" s="64"/>
      <c r="AB514" s="64"/>
      <c r="AC514" s="64"/>
      <c r="AD514" s="64"/>
      <c r="AE514" s="66"/>
    </row>
    <row r="515" spans="1:31" ht="18.75" customHeight="1" x14ac:dyDescent="0.25">
      <c r="A515" s="43" t="e">
        <f>IF($AF$13=Спр!$A$87,Ярлык!B515,IF(VLOOKUP($AF$4,Заявка!$D$17:$AH$29,Заявка!$AB$16,FALSE)&lt;Ярлык!C515,"",Ярлык!$AF$4))</f>
        <v>#N/A</v>
      </c>
      <c r="B515" s="34" t="e">
        <f>VLOOKUP(C515,Заявка!$A$17:$AH$29,Заявка!$D$16+Заявка!$A$16,TRUE)</f>
        <v>#N/A</v>
      </c>
      <c r="C515" s="36">
        <f t="shared" ref="C515:C527" si="32">C514</f>
        <v>33</v>
      </c>
      <c r="D515" s="67"/>
      <c r="E515" s="98" t="s">
        <v>83</v>
      </c>
      <c r="F515" s="98"/>
      <c r="G515" s="98"/>
      <c r="H515" s="98"/>
      <c r="I515" s="98"/>
      <c r="J515" s="99" t="e">
        <f>VLOOKUP($A514,Заявка!$D$17:$AH$29,Заявка!$H$16,FALSE)</f>
        <v>#N/A</v>
      </c>
      <c r="K515" s="100"/>
      <c r="L515" s="100"/>
      <c r="M515" s="100"/>
      <c r="N515" s="100"/>
      <c r="O515" s="100"/>
      <c r="P515" s="100"/>
      <c r="Q515" s="100"/>
      <c r="R515" s="100"/>
      <c r="S515" s="101"/>
      <c r="T515" s="68"/>
      <c r="U515" s="68"/>
      <c r="V515" s="68"/>
      <c r="W515" s="69"/>
      <c r="X515" s="102" t="s">
        <v>76</v>
      </c>
      <c r="Y515" s="103"/>
      <c r="Z515" s="103"/>
      <c r="AA515" s="104"/>
      <c r="AB515" s="105" t="s">
        <v>61</v>
      </c>
      <c r="AC515" s="106"/>
      <c r="AD515" s="107"/>
      <c r="AE515" s="70"/>
    </row>
    <row r="516" spans="1:31" ht="3" customHeight="1" x14ac:dyDescent="0.25">
      <c r="A516" s="43" t="e">
        <f>IF($AF$13=Спр!$A$87,Ярлык!B516,IF(VLOOKUP($AF$4,Заявка!$D$17:$AH$29,Заявка!$AB$16,FALSE)&lt;Ярлык!C516,"",Ярлык!$AF$4))</f>
        <v>#N/A</v>
      </c>
      <c r="B516" s="34" t="e">
        <f>VLOOKUP(C516,Заявка!$A$17:$AH$29,Заявка!$D$16+Заявка!$A$16,TRUE)</f>
        <v>#N/A</v>
      </c>
      <c r="C516" s="36">
        <f t="shared" si="32"/>
        <v>33</v>
      </c>
      <c r="D516" s="67"/>
      <c r="E516" s="71"/>
      <c r="F516" s="71"/>
      <c r="G516" s="71"/>
      <c r="H516" s="71"/>
      <c r="I516" s="71"/>
      <c r="J516" s="72"/>
      <c r="K516" s="72"/>
      <c r="L516" s="72"/>
      <c r="M516" s="72"/>
      <c r="N516" s="72"/>
      <c r="O516" s="72"/>
      <c r="P516" s="72"/>
      <c r="Q516" s="68"/>
      <c r="R516" s="73"/>
      <c r="S516" s="73"/>
      <c r="T516" s="73"/>
      <c r="U516" s="73"/>
      <c r="V516" s="74"/>
      <c r="W516" s="75"/>
      <c r="X516" s="74"/>
      <c r="Y516" s="74"/>
      <c r="Z516" s="74"/>
      <c r="AA516" s="74"/>
      <c r="AB516" s="74"/>
      <c r="AC516" s="74"/>
      <c r="AD516" s="74"/>
      <c r="AE516" s="70"/>
    </row>
    <row r="517" spans="1:31" ht="1.5" customHeight="1" x14ac:dyDescent="0.25">
      <c r="A517" s="43" t="e">
        <f>IF($AF$13=Спр!$A$87,Ярлык!B517,IF(VLOOKUP($AF$4,Заявка!$D$17:$AH$29,Заявка!$AB$16,FALSE)&lt;Ярлык!C517,"",Ярлык!$AF$4))</f>
        <v>#N/A</v>
      </c>
      <c r="B517" s="34" t="e">
        <f>VLOOKUP(C517,Заявка!$A$17:$AH$29,Заявка!$D$16+Заявка!$A$16,TRUE)</f>
        <v>#N/A</v>
      </c>
      <c r="C517" s="36">
        <f t="shared" si="32"/>
        <v>33</v>
      </c>
      <c r="D517" s="67"/>
      <c r="E517" s="68"/>
      <c r="F517" s="68"/>
      <c r="G517" s="68"/>
      <c r="H517" s="68"/>
      <c r="I517" s="68"/>
      <c r="J517" s="68"/>
      <c r="K517" s="68"/>
      <c r="L517" s="68"/>
      <c r="M517" s="68"/>
      <c r="N517" s="68"/>
      <c r="O517" s="68"/>
      <c r="P517" s="68"/>
      <c r="Q517" s="68"/>
      <c r="R517" s="68"/>
      <c r="S517" s="68"/>
      <c r="T517" s="68"/>
      <c r="U517" s="68"/>
      <c r="V517" s="68"/>
      <c r="W517" s="69"/>
      <c r="X517" s="68"/>
      <c r="Y517" s="68"/>
      <c r="Z517" s="68"/>
      <c r="AA517" s="68"/>
      <c r="AB517" s="68"/>
      <c r="AC517" s="68"/>
      <c r="AD517" s="68"/>
      <c r="AE517" s="70"/>
    </row>
    <row r="518" spans="1:31" ht="12" customHeight="1" x14ac:dyDescent="0.25">
      <c r="A518" s="43" t="e">
        <f>IF($AF$13=Спр!$A$87,Ярлык!B518,IF(VLOOKUP($AF$4,Заявка!$D$17:$AH$29,Заявка!$AB$16,FALSE)&lt;Ярлык!C518,"",Ярлык!$AF$4))</f>
        <v>#N/A</v>
      </c>
      <c r="B518" s="34" t="e">
        <f>VLOOKUP(C518,Заявка!$A$17:$AH$29,Заявка!$D$16+Заявка!$A$16,TRUE)</f>
        <v>#N/A</v>
      </c>
      <c r="C518" s="36">
        <f t="shared" si="32"/>
        <v>33</v>
      </c>
      <c r="D518" s="67"/>
      <c r="E518" s="108" t="s">
        <v>82</v>
      </c>
      <c r="F518" s="108"/>
      <c r="G518" s="108"/>
      <c r="H518" s="108"/>
      <c r="I518" s="108"/>
      <c r="J518" s="111" t="e">
        <f>VLOOKUP($A517,Заявка!$D$17:$AH$29,Заявка!$O$16,FALSE)</f>
        <v>#N/A</v>
      </c>
      <c r="K518" s="111"/>
      <c r="L518" s="111"/>
      <c r="M518" s="111"/>
      <c r="N518" s="111"/>
      <c r="O518" s="111"/>
      <c r="P518" s="111"/>
      <c r="Q518" s="111"/>
      <c r="R518" s="111"/>
      <c r="S518" s="111"/>
      <c r="T518" s="111"/>
      <c r="U518" s="111"/>
      <c r="V518" s="68"/>
      <c r="W518" s="69"/>
      <c r="X518" s="114" t="s">
        <v>77</v>
      </c>
      <c r="Y518" s="114"/>
      <c r="Z518" s="114"/>
      <c r="AA518" s="114"/>
      <c r="AB518" s="114"/>
      <c r="AC518" s="114"/>
      <c r="AD518" s="114"/>
      <c r="AE518" s="70"/>
    </row>
    <row r="519" spans="1:31" ht="3" customHeight="1" x14ac:dyDescent="0.25">
      <c r="A519" s="43" t="e">
        <f>IF($AF$13=Спр!$A$87,Ярлык!B519,IF(VLOOKUP($AF$4,Заявка!$D$17:$AH$29,Заявка!$AB$16,FALSE)&lt;Ярлык!C519,"",Ярлык!$AF$4))</f>
        <v>#N/A</v>
      </c>
      <c r="B519" s="34" t="e">
        <f>VLOOKUP(C519,Заявка!$A$17:$AH$29,Заявка!$D$16+Заявка!$A$16,TRUE)</f>
        <v>#N/A</v>
      </c>
      <c r="C519" s="36">
        <f t="shared" si="32"/>
        <v>33</v>
      </c>
      <c r="D519" s="67"/>
      <c r="E519" s="109"/>
      <c r="F519" s="109"/>
      <c r="G519" s="109"/>
      <c r="H519" s="109"/>
      <c r="I519" s="109"/>
      <c r="J519" s="112"/>
      <c r="K519" s="112"/>
      <c r="L519" s="112"/>
      <c r="M519" s="112"/>
      <c r="N519" s="112"/>
      <c r="O519" s="112"/>
      <c r="P519" s="112"/>
      <c r="Q519" s="112"/>
      <c r="R519" s="112"/>
      <c r="S519" s="112"/>
      <c r="T519" s="112"/>
      <c r="U519" s="112"/>
      <c r="V519" s="68"/>
      <c r="W519" s="69"/>
      <c r="X519" s="68"/>
      <c r="Y519" s="68"/>
      <c r="Z519" s="68"/>
      <c r="AA519" s="68"/>
      <c r="AB519" s="68"/>
      <c r="AC519" s="68"/>
      <c r="AD519" s="68"/>
      <c r="AE519" s="70"/>
    </row>
    <row r="520" spans="1:31" ht="15" customHeight="1" x14ac:dyDescent="0.25">
      <c r="A520" s="43" t="e">
        <f>IF($AF$13=Спр!$A$87,Ярлык!B520,IF(VLOOKUP($AF$4,Заявка!$D$17:$AH$29,Заявка!$AB$16,FALSE)&lt;Ярлык!C520,"",Ярлык!$AF$4))</f>
        <v>#N/A</v>
      </c>
      <c r="B520" s="34" t="e">
        <f>VLOOKUP(C520,Заявка!$A$17:$AH$29,Заявка!$D$16+Заявка!$A$16,TRUE)</f>
        <v>#N/A</v>
      </c>
      <c r="C520" s="36">
        <f t="shared" si="32"/>
        <v>33</v>
      </c>
      <c r="D520" s="67"/>
      <c r="E520" s="110"/>
      <c r="F520" s="110"/>
      <c r="G520" s="110"/>
      <c r="H520" s="110"/>
      <c r="I520" s="110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68"/>
      <c r="W520" s="69"/>
      <c r="X520" s="115" t="str">
        <f>Заявка!$L$10</f>
        <v>ООО "Довольный клиент"</v>
      </c>
      <c r="Y520" s="116"/>
      <c r="Z520" s="116"/>
      <c r="AA520" s="116"/>
      <c r="AB520" s="116"/>
      <c r="AC520" s="116"/>
      <c r="AD520" s="117"/>
      <c r="AE520" s="70"/>
    </row>
    <row r="521" spans="1:31" ht="12.75" customHeight="1" x14ac:dyDescent="0.25">
      <c r="A521" s="43" t="e">
        <f>IF($AF$13=Спр!$A$87,Ярлык!B521,IF(VLOOKUP($AF$4,Заявка!$D$17:$AH$29,Заявка!$AB$16,FALSE)&lt;Ярлык!C521,"",Ярлык!$AF$4))</f>
        <v>#N/A</v>
      </c>
      <c r="B521" s="34" t="e">
        <f>VLOOKUP(C521,Заявка!$A$17:$AH$29,Заявка!$D$16+Заявка!$A$16,TRUE)</f>
        <v>#N/A</v>
      </c>
      <c r="C521" s="36">
        <f t="shared" si="32"/>
        <v>33</v>
      </c>
      <c r="D521" s="67"/>
      <c r="E521" s="118" t="s">
        <v>78</v>
      </c>
      <c r="F521" s="119"/>
      <c r="G521" s="119"/>
      <c r="H521" s="119"/>
      <c r="I521" s="120"/>
      <c r="J521" s="124" t="e">
        <f>VLOOKUP($A521,Заявка!$D$17:$AH$29,Заявка!$E$16,FALSE)</f>
        <v>#N/A</v>
      </c>
      <c r="K521" s="124"/>
      <c r="L521" s="124"/>
      <c r="M521" s="124"/>
      <c r="N521" s="124"/>
      <c r="O521" s="126" t="e">
        <f>VLOOKUP($A521,Заявка!$D$17:$AH$29,Заявка!$J$16,FALSE)</f>
        <v>#N/A</v>
      </c>
      <c r="P521" s="127"/>
      <c r="Q521" s="127"/>
      <c r="R521" s="127"/>
      <c r="S521" s="127"/>
      <c r="T521" s="127"/>
      <c r="U521" s="128"/>
      <c r="V521" s="68"/>
      <c r="W521" s="69"/>
      <c r="X521" s="132" t="str">
        <f>Заявка!$L$9</f>
        <v>Москва</v>
      </c>
      <c r="Y521" s="133"/>
      <c r="Z521" s="133"/>
      <c r="AA521" s="133"/>
      <c r="AB521" s="133"/>
      <c r="AC521" s="133"/>
      <c r="AD521" s="134"/>
      <c r="AE521" s="70"/>
    </row>
    <row r="522" spans="1:31" ht="7.5" customHeight="1" x14ac:dyDescent="0.25">
      <c r="A522" s="43" t="e">
        <f>IF($AF$13=Спр!$A$87,Ярлык!B522,IF(VLOOKUP($AF$4,Заявка!$D$17:$AH$29,Заявка!$AB$16,FALSE)&lt;Ярлык!C522,"",Ярлык!$AF$4))</f>
        <v>#N/A</v>
      </c>
      <c r="B522" s="34" t="e">
        <f>VLOOKUP(C522,Заявка!$A$17:$AH$29,Заявка!$D$16+Заявка!$A$16,TRUE)</f>
        <v>#N/A</v>
      </c>
      <c r="C522" s="36">
        <f t="shared" si="32"/>
        <v>33</v>
      </c>
      <c r="D522" s="67"/>
      <c r="E522" s="121"/>
      <c r="F522" s="122"/>
      <c r="G522" s="122"/>
      <c r="H522" s="122"/>
      <c r="I522" s="123"/>
      <c r="J522" s="125"/>
      <c r="K522" s="125"/>
      <c r="L522" s="125"/>
      <c r="M522" s="125"/>
      <c r="N522" s="125"/>
      <c r="O522" s="129"/>
      <c r="P522" s="130"/>
      <c r="Q522" s="130"/>
      <c r="R522" s="130"/>
      <c r="S522" s="130"/>
      <c r="T522" s="130"/>
      <c r="U522" s="131"/>
      <c r="V522" s="68"/>
      <c r="W522" s="69"/>
      <c r="X522" s="135"/>
      <c r="Y522" s="136"/>
      <c r="Z522" s="136"/>
      <c r="AA522" s="136"/>
      <c r="AB522" s="136"/>
      <c r="AC522" s="136"/>
      <c r="AD522" s="137"/>
      <c r="AE522" s="70"/>
    </row>
    <row r="523" spans="1:31" ht="13.5" customHeight="1" x14ac:dyDescent="0.25">
      <c r="A523" s="43" t="e">
        <f>IF($AF$13=Спр!$A$87,Ярлык!B523,IF(VLOOKUP($AF$4,Заявка!$D$17:$AH$29,Заявка!$AB$16,FALSE)&lt;Ярлык!C523,"",Ярлык!$AF$4))</f>
        <v>#N/A</v>
      </c>
      <c r="B523" s="34" t="e">
        <f>VLOOKUP(C523,Заявка!$A$17:$AH$29,Заявка!$D$16+Заявка!$A$16,TRUE)</f>
        <v>#N/A</v>
      </c>
      <c r="C523" s="36">
        <f t="shared" si="32"/>
        <v>33</v>
      </c>
      <c r="D523" s="67"/>
      <c r="E523" s="96" t="s">
        <v>79</v>
      </c>
      <c r="F523" s="96"/>
      <c r="G523" s="96"/>
      <c r="H523" s="96"/>
      <c r="I523" s="96"/>
      <c r="J523" s="97" t="e">
        <f>VLOOKUP($A523,Заявка!$D$17:$AH$29,Заявка!$T$16,FALSE)</f>
        <v>#N/A</v>
      </c>
      <c r="K523" s="97"/>
      <c r="L523" s="97"/>
      <c r="M523" s="97"/>
      <c r="N523" s="97"/>
      <c r="O523" s="97"/>
      <c r="P523" s="97"/>
      <c r="Q523" s="97"/>
      <c r="R523" s="97"/>
      <c r="S523" s="97"/>
      <c r="T523" s="97"/>
      <c r="U523" s="97"/>
      <c r="V523" s="68"/>
      <c r="W523" s="69"/>
      <c r="X523" s="135"/>
      <c r="Y523" s="136"/>
      <c r="Z523" s="136"/>
      <c r="AA523" s="136"/>
      <c r="AB523" s="136"/>
      <c r="AC523" s="136"/>
      <c r="AD523" s="137"/>
      <c r="AE523" s="70"/>
    </row>
    <row r="524" spans="1:31" ht="3" customHeight="1" x14ac:dyDescent="0.25">
      <c r="A524" s="43" t="e">
        <f>IF($AF$13=Спр!$A$87,Ярлык!B524,IF(VLOOKUP($AF$4,Заявка!$D$17:$AH$29,Заявка!$AB$16,FALSE)&lt;Ярлык!C524,"",Ярлык!$AF$4))</f>
        <v>#N/A</v>
      </c>
      <c r="B524" s="34" t="e">
        <f>VLOOKUP(C524,Заявка!$A$17:$AH$29,Заявка!$D$16+Заявка!$A$16,TRUE)</f>
        <v>#N/A</v>
      </c>
      <c r="C524" s="36">
        <f t="shared" si="32"/>
        <v>33</v>
      </c>
      <c r="D524" s="67"/>
      <c r="E524" s="68"/>
      <c r="F524" s="68"/>
      <c r="G524" s="68"/>
      <c r="H524" s="68"/>
      <c r="I524" s="68"/>
      <c r="J524" s="68"/>
      <c r="K524" s="68"/>
      <c r="L524" s="68"/>
      <c r="M524" s="68"/>
      <c r="N524" s="68"/>
      <c r="O524" s="68"/>
      <c r="P524" s="68"/>
      <c r="Q524" s="68"/>
      <c r="R524" s="68"/>
      <c r="S524" s="68"/>
      <c r="T524" s="68"/>
      <c r="U524" s="68"/>
      <c r="V524" s="68"/>
      <c r="W524" s="69"/>
      <c r="X524" s="135" t="str">
        <f>Заявка!$L$11</f>
        <v>89991112223 Удальцов Вячеслав</v>
      </c>
      <c r="Y524" s="136"/>
      <c r="Z524" s="136"/>
      <c r="AA524" s="136"/>
      <c r="AB524" s="136"/>
      <c r="AC524" s="136"/>
      <c r="AD524" s="137"/>
      <c r="AE524" s="70"/>
    </row>
    <row r="525" spans="1:31" ht="15" customHeight="1" x14ac:dyDescent="0.25">
      <c r="A525" s="43" t="e">
        <f>IF($AF$13=Спр!$A$87,Ярлык!B525,IF(VLOOKUP($AF$4,Заявка!$D$17:$AH$29,Заявка!$AB$16,FALSE)&lt;Ярлык!C525,"",Ярлык!$AF$4))</f>
        <v>#N/A</v>
      </c>
      <c r="B525" s="34" t="e">
        <f>VLOOKUP(C525,Заявка!$A$17:$AH$29,Заявка!$D$16+Заявка!$A$16,TRUE)</f>
        <v>#N/A</v>
      </c>
      <c r="C525" s="36">
        <f t="shared" si="32"/>
        <v>33</v>
      </c>
      <c r="D525" s="67"/>
      <c r="E525" s="141" t="s">
        <v>80</v>
      </c>
      <c r="F525" s="141"/>
      <c r="G525" s="141"/>
      <c r="H525" s="141"/>
      <c r="I525" s="143">
        <f ca="1">TODAY()</f>
        <v>46093</v>
      </c>
      <c r="J525" s="144"/>
      <c r="K525" s="144"/>
      <c r="L525" s="144"/>
      <c r="M525" s="68"/>
      <c r="N525" s="141" t="s">
        <v>81</v>
      </c>
      <c r="O525" s="141"/>
      <c r="P525" s="141"/>
      <c r="Q525" s="141"/>
      <c r="R525" s="146"/>
      <c r="S525" s="147"/>
      <c r="T525" s="147"/>
      <c r="U525" s="147"/>
      <c r="V525" s="68"/>
      <c r="W525" s="69"/>
      <c r="X525" s="138"/>
      <c r="Y525" s="139"/>
      <c r="Z525" s="139"/>
      <c r="AA525" s="139"/>
      <c r="AB525" s="139"/>
      <c r="AC525" s="139"/>
      <c r="AD525" s="140"/>
      <c r="AE525" s="70"/>
    </row>
    <row r="526" spans="1:31" ht="6" customHeight="1" x14ac:dyDescent="0.25">
      <c r="A526" s="43" t="e">
        <f>IF($AF$13=Спр!$A$87,Ярлык!B526,IF(VLOOKUP($AF$4,Заявка!$D$17:$AH$29,Заявка!$AB$16,FALSE)&lt;Ярлык!C526,"",Ярлык!$AF$4))</f>
        <v>#N/A</v>
      </c>
      <c r="B526" s="34" t="e">
        <f>VLOOKUP(C526,Заявка!$A$17:$AH$29,Заявка!$D$16+Заявка!$A$16,TRUE)</f>
        <v>#N/A</v>
      </c>
      <c r="C526" s="36">
        <f t="shared" si="32"/>
        <v>33</v>
      </c>
      <c r="D526" s="67"/>
      <c r="E526" s="142"/>
      <c r="F526" s="142"/>
      <c r="G526" s="142"/>
      <c r="H526" s="142"/>
      <c r="I526" s="145"/>
      <c r="J526" s="145"/>
      <c r="K526" s="145"/>
      <c r="L526" s="145"/>
      <c r="M526" s="68"/>
      <c r="N526" s="142"/>
      <c r="O526" s="142"/>
      <c r="P526" s="142"/>
      <c r="Q526" s="142"/>
      <c r="R526" s="148"/>
      <c r="S526" s="148"/>
      <c r="T526" s="148"/>
      <c r="U526" s="148"/>
      <c r="V526" s="68"/>
      <c r="W526" s="69"/>
      <c r="X526" s="68"/>
      <c r="Y526" s="68"/>
      <c r="Z526" s="68"/>
      <c r="AA526" s="68"/>
      <c r="AB526" s="68"/>
      <c r="AC526" s="68"/>
      <c r="AD526" s="68"/>
      <c r="AE526" s="70"/>
    </row>
    <row r="527" spans="1:31" ht="6" customHeight="1" x14ac:dyDescent="0.25">
      <c r="A527" s="43" t="e">
        <f>IF($AF$13=Спр!$A$87,Ярлык!B527,IF(VLOOKUP($AF$4,Заявка!$D$17:$AH$29,Заявка!$AB$16,FALSE)&lt;Ярлык!C527,"",Ярлык!$AF$4))</f>
        <v>#N/A</v>
      </c>
      <c r="B527" s="34" t="e">
        <f>VLOOKUP(C527,Заявка!$A$17:$AH$29,Заявка!$D$16+Заявка!$A$16,TRUE)</f>
        <v>#N/A</v>
      </c>
      <c r="C527" s="37">
        <f t="shared" si="32"/>
        <v>33</v>
      </c>
      <c r="D527" s="76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  <c r="Q527" s="77"/>
      <c r="R527" s="77"/>
      <c r="S527" s="77"/>
      <c r="T527" s="77"/>
      <c r="U527" s="77"/>
      <c r="V527" s="77"/>
      <c r="W527" s="78"/>
      <c r="X527" s="77"/>
      <c r="Y527" s="77"/>
      <c r="Z527" s="77"/>
      <c r="AA527" s="77"/>
      <c r="AB527" s="77"/>
      <c r="AC527" s="77"/>
      <c r="AD527" s="77"/>
      <c r="AE527" s="79"/>
    </row>
    <row r="528" spans="1:31" ht="10.5" customHeight="1" thickBot="1" x14ac:dyDescent="0.3">
      <c r="A528" s="43" t="e">
        <f>IF($AF$13=Спр!$A$87,Ярлык!B528,IF(VLOOKUP($AF$4,Заявка!$D$17:$AH$29,Заявка!$AB$16,FALSE)&lt;Ярлык!C528,"",Ярлык!$AF$4))</f>
        <v>#N/A</v>
      </c>
      <c r="B528" s="34" t="e">
        <f>VLOOKUP(C528,Заявка!$A$17:$AH$29,Заявка!$D$16+Заявка!$A$16,TRUE)</f>
        <v>#N/A</v>
      </c>
      <c r="C528" s="37">
        <f>C527</f>
        <v>33</v>
      </c>
      <c r="D528" s="80"/>
      <c r="E528" s="80"/>
      <c r="F528" s="80"/>
      <c r="G528" s="80"/>
      <c r="H528" s="80"/>
      <c r="I528" s="80"/>
      <c r="J528" s="80"/>
      <c r="K528" s="80"/>
      <c r="L528" s="80"/>
      <c r="M528" s="80"/>
      <c r="N528" s="80"/>
      <c r="O528" s="80"/>
      <c r="P528" s="80"/>
      <c r="Q528" s="80"/>
      <c r="R528" s="80"/>
      <c r="S528" s="80"/>
      <c r="T528" s="80"/>
      <c r="U528" s="80"/>
      <c r="V528" s="80"/>
      <c r="W528" s="80"/>
      <c r="X528" s="80"/>
      <c r="Y528" s="80"/>
      <c r="Z528" s="80"/>
      <c r="AA528" s="80"/>
      <c r="AB528" s="80"/>
      <c r="AC528" s="80"/>
      <c r="AD528" s="80"/>
      <c r="AE528" s="80"/>
    </row>
    <row r="529" spans="1:31" ht="10.5" customHeight="1" x14ac:dyDescent="0.25">
      <c r="A529" s="43" t="e">
        <f>IF($AF$13=Спр!$A$87,Ярлык!B529,IF(VLOOKUP($AF$4,Заявка!$D$17:$AH$29,Заявка!$AB$16,FALSE)&lt;Ярлык!C529,"",Ярлык!$AF$4))</f>
        <v>#N/A</v>
      </c>
      <c r="B529" s="34" t="e">
        <f>VLOOKUP(C529,Заявка!$A$17:$AH$29,Заявка!$D$16+Заявка!$A$16,TRUE)</f>
        <v>#N/A</v>
      </c>
      <c r="C529" s="35">
        <f>C528+1</f>
        <v>34</v>
      </c>
    </row>
    <row r="530" spans="1:31" ht="3.75" customHeight="1" x14ac:dyDescent="0.25">
      <c r="A530" s="43" t="e">
        <f>IF($AF$13=Спр!$A$87,Ярлык!B530,IF(VLOOKUP($AF$4,Заявка!$D$17:$AH$29,Заявка!$AB$16,FALSE)&lt;Ярлык!C530,"",Ярлык!$AF$4))</f>
        <v>#N/A</v>
      </c>
      <c r="B530" s="34" t="e">
        <f>VLOOKUP(C530,Заявка!$A$17:$AH$29,Заявка!$D$16+Заявка!$A$16,TRUE)</f>
        <v>#N/A</v>
      </c>
      <c r="C530" s="36">
        <f>C529</f>
        <v>34</v>
      </c>
      <c r="D530" s="63"/>
      <c r="E530" s="64"/>
      <c r="F530" s="64"/>
      <c r="G530" s="64"/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64"/>
      <c r="W530" s="65"/>
      <c r="X530" s="64"/>
      <c r="Y530" s="64"/>
      <c r="Z530" s="64"/>
      <c r="AA530" s="64"/>
      <c r="AB530" s="64"/>
      <c r="AC530" s="64"/>
      <c r="AD530" s="64"/>
      <c r="AE530" s="66"/>
    </row>
    <row r="531" spans="1:31" ht="18.75" customHeight="1" x14ac:dyDescent="0.25">
      <c r="A531" s="43" t="e">
        <f>IF($AF$13=Спр!$A$87,Ярлык!B531,IF(VLOOKUP($AF$4,Заявка!$D$17:$AH$29,Заявка!$AB$16,FALSE)&lt;Ярлык!C531,"",Ярлык!$AF$4))</f>
        <v>#N/A</v>
      </c>
      <c r="B531" s="34" t="e">
        <f>VLOOKUP(C531,Заявка!$A$17:$AH$29,Заявка!$D$16+Заявка!$A$16,TRUE)</f>
        <v>#N/A</v>
      </c>
      <c r="C531" s="36">
        <f t="shared" ref="C531:C543" si="33">C530</f>
        <v>34</v>
      </c>
      <c r="D531" s="67"/>
      <c r="E531" s="98" t="s">
        <v>83</v>
      </c>
      <c r="F531" s="98"/>
      <c r="G531" s="98"/>
      <c r="H531" s="98"/>
      <c r="I531" s="98"/>
      <c r="J531" s="99" t="e">
        <f>VLOOKUP($A530,Заявка!$D$17:$AH$29,Заявка!$H$16,FALSE)</f>
        <v>#N/A</v>
      </c>
      <c r="K531" s="100"/>
      <c r="L531" s="100"/>
      <c r="M531" s="100"/>
      <c r="N531" s="100"/>
      <c r="O531" s="100"/>
      <c r="P531" s="100"/>
      <c r="Q531" s="100"/>
      <c r="R531" s="100"/>
      <c r="S531" s="101"/>
      <c r="T531" s="68"/>
      <c r="U531" s="68"/>
      <c r="V531" s="68"/>
      <c r="W531" s="69"/>
      <c r="X531" s="102" t="s">
        <v>76</v>
      </c>
      <c r="Y531" s="103"/>
      <c r="Z531" s="103"/>
      <c r="AA531" s="104"/>
      <c r="AB531" s="105" t="s">
        <v>61</v>
      </c>
      <c r="AC531" s="106"/>
      <c r="AD531" s="107"/>
      <c r="AE531" s="70"/>
    </row>
    <row r="532" spans="1:31" ht="3" customHeight="1" x14ac:dyDescent="0.25">
      <c r="A532" s="43" t="e">
        <f>IF($AF$13=Спр!$A$87,Ярлык!B532,IF(VLOOKUP($AF$4,Заявка!$D$17:$AH$29,Заявка!$AB$16,FALSE)&lt;Ярлык!C532,"",Ярлык!$AF$4))</f>
        <v>#N/A</v>
      </c>
      <c r="B532" s="34" t="e">
        <f>VLOOKUP(C532,Заявка!$A$17:$AH$29,Заявка!$D$16+Заявка!$A$16,TRUE)</f>
        <v>#N/A</v>
      </c>
      <c r="C532" s="36">
        <f t="shared" si="33"/>
        <v>34</v>
      </c>
      <c r="D532" s="67"/>
      <c r="E532" s="71"/>
      <c r="F532" s="71"/>
      <c r="G532" s="71"/>
      <c r="H532" s="71"/>
      <c r="I532" s="71"/>
      <c r="J532" s="72"/>
      <c r="K532" s="72"/>
      <c r="L532" s="72"/>
      <c r="M532" s="72"/>
      <c r="N532" s="72"/>
      <c r="O532" s="72"/>
      <c r="P532" s="72"/>
      <c r="Q532" s="68"/>
      <c r="R532" s="73"/>
      <c r="S532" s="73"/>
      <c r="T532" s="73"/>
      <c r="U532" s="73"/>
      <c r="V532" s="74"/>
      <c r="W532" s="75"/>
      <c r="X532" s="74"/>
      <c r="Y532" s="74"/>
      <c r="Z532" s="74"/>
      <c r="AA532" s="74"/>
      <c r="AB532" s="74"/>
      <c r="AC532" s="74"/>
      <c r="AD532" s="74"/>
      <c r="AE532" s="70"/>
    </row>
    <row r="533" spans="1:31" ht="1.5" customHeight="1" x14ac:dyDescent="0.25">
      <c r="A533" s="43" t="e">
        <f>IF($AF$13=Спр!$A$87,Ярлык!B533,IF(VLOOKUP($AF$4,Заявка!$D$17:$AH$29,Заявка!$AB$16,FALSE)&lt;Ярлык!C533,"",Ярлык!$AF$4))</f>
        <v>#N/A</v>
      </c>
      <c r="B533" s="34" t="e">
        <f>VLOOKUP(C533,Заявка!$A$17:$AH$29,Заявка!$D$16+Заявка!$A$16,TRUE)</f>
        <v>#N/A</v>
      </c>
      <c r="C533" s="36">
        <f t="shared" si="33"/>
        <v>34</v>
      </c>
      <c r="D533" s="67"/>
      <c r="E533" s="68"/>
      <c r="F533" s="68"/>
      <c r="G533" s="68"/>
      <c r="H533" s="68"/>
      <c r="I533" s="68"/>
      <c r="J533" s="68"/>
      <c r="K533" s="68"/>
      <c r="L533" s="68"/>
      <c r="M533" s="68"/>
      <c r="N533" s="68"/>
      <c r="O533" s="68"/>
      <c r="P533" s="68"/>
      <c r="Q533" s="68"/>
      <c r="R533" s="68"/>
      <c r="S533" s="68"/>
      <c r="T533" s="68"/>
      <c r="U533" s="68"/>
      <c r="V533" s="68"/>
      <c r="W533" s="69"/>
      <c r="X533" s="68"/>
      <c r="Y533" s="68"/>
      <c r="Z533" s="68"/>
      <c r="AA533" s="68"/>
      <c r="AB533" s="68"/>
      <c r="AC533" s="68"/>
      <c r="AD533" s="68"/>
      <c r="AE533" s="70"/>
    </row>
    <row r="534" spans="1:31" ht="12" customHeight="1" x14ac:dyDescent="0.25">
      <c r="A534" s="43" t="e">
        <f>IF($AF$13=Спр!$A$87,Ярлык!B534,IF(VLOOKUP($AF$4,Заявка!$D$17:$AH$29,Заявка!$AB$16,FALSE)&lt;Ярлык!C534,"",Ярлык!$AF$4))</f>
        <v>#N/A</v>
      </c>
      <c r="B534" s="34" t="e">
        <f>VLOOKUP(C534,Заявка!$A$17:$AH$29,Заявка!$D$16+Заявка!$A$16,TRUE)</f>
        <v>#N/A</v>
      </c>
      <c r="C534" s="36">
        <f t="shared" si="33"/>
        <v>34</v>
      </c>
      <c r="D534" s="67"/>
      <c r="E534" s="108" t="s">
        <v>82</v>
      </c>
      <c r="F534" s="108"/>
      <c r="G534" s="108"/>
      <c r="H534" s="108"/>
      <c r="I534" s="108"/>
      <c r="J534" s="111" t="e">
        <f>VLOOKUP($A533,Заявка!$D$17:$AH$29,Заявка!$O$16,FALSE)</f>
        <v>#N/A</v>
      </c>
      <c r="K534" s="111"/>
      <c r="L534" s="111"/>
      <c r="M534" s="111"/>
      <c r="N534" s="111"/>
      <c r="O534" s="111"/>
      <c r="P534" s="111"/>
      <c r="Q534" s="111"/>
      <c r="R534" s="111"/>
      <c r="S534" s="111"/>
      <c r="T534" s="111"/>
      <c r="U534" s="111"/>
      <c r="V534" s="68"/>
      <c r="W534" s="69"/>
      <c r="X534" s="114" t="s">
        <v>77</v>
      </c>
      <c r="Y534" s="114"/>
      <c r="Z534" s="114"/>
      <c r="AA534" s="114"/>
      <c r="AB534" s="114"/>
      <c r="AC534" s="114"/>
      <c r="AD534" s="114"/>
      <c r="AE534" s="70"/>
    </row>
    <row r="535" spans="1:31" ht="3" customHeight="1" x14ac:dyDescent="0.25">
      <c r="A535" s="43" t="e">
        <f>IF($AF$13=Спр!$A$87,Ярлык!B535,IF(VLOOKUP($AF$4,Заявка!$D$17:$AH$29,Заявка!$AB$16,FALSE)&lt;Ярлык!C535,"",Ярлык!$AF$4))</f>
        <v>#N/A</v>
      </c>
      <c r="B535" s="34" t="e">
        <f>VLOOKUP(C535,Заявка!$A$17:$AH$29,Заявка!$D$16+Заявка!$A$16,TRUE)</f>
        <v>#N/A</v>
      </c>
      <c r="C535" s="36">
        <f t="shared" si="33"/>
        <v>34</v>
      </c>
      <c r="D535" s="67"/>
      <c r="E535" s="109"/>
      <c r="F535" s="109"/>
      <c r="G535" s="109"/>
      <c r="H535" s="109"/>
      <c r="I535" s="109"/>
      <c r="J535" s="112"/>
      <c r="K535" s="112"/>
      <c r="L535" s="112"/>
      <c r="M535" s="112"/>
      <c r="N535" s="112"/>
      <c r="O535" s="112"/>
      <c r="P535" s="112"/>
      <c r="Q535" s="112"/>
      <c r="R535" s="112"/>
      <c r="S535" s="112"/>
      <c r="T535" s="112"/>
      <c r="U535" s="112"/>
      <c r="V535" s="68"/>
      <c r="W535" s="69"/>
      <c r="X535" s="68"/>
      <c r="Y535" s="68"/>
      <c r="Z535" s="68"/>
      <c r="AA535" s="68"/>
      <c r="AB535" s="68"/>
      <c r="AC535" s="68"/>
      <c r="AD535" s="68"/>
      <c r="AE535" s="70"/>
    </row>
    <row r="536" spans="1:31" ht="15" customHeight="1" x14ac:dyDescent="0.25">
      <c r="A536" s="43" t="e">
        <f>IF($AF$13=Спр!$A$87,Ярлык!B536,IF(VLOOKUP($AF$4,Заявка!$D$17:$AH$29,Заявка!$AB$16,FALSE)&lt;Ярлык!C536,"",Ярлык!$AF$4))</f>
        <v>#N/A</v>
      </c>
      <c r="B536" s="34" t="e">
        <f>VLOOKUP(C536,Заявка!$A$17:$AH$29,Заявка!$D$16+Заявка!$A$16,TRUE)</f>
        <v>#N/A</v>
      </c>
      <c r="C536" s="36">
        <f t="shared" si="33"/>
        <v>34</v>
      </c>
      <c r="D536" s="67"/>
      <c r="E536" s="110"/>
      <c r="F536" s="110"/>
      <c r="G536" s="110"/>
      <c r="H536" s="110"/>
      <c r="I536" s="110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68"/>
      <c r="W536" s="69"/>
      <c r="X536" s="115" t="str">
        <f>Заявка!$L$10</f>
        <v>ООО "Довольный клиент"</v>
      </c>
      <c r="Y536" s="116"/>
      <c r="Z536" s="116"/>
      <c r="AA536" s="116"/>
      <c r="AB536" s="116"/>
      <c r="AC536" s="116"/>
      <c r="AD536" s="117"/>
      <c r="AE536" s="70"/>
    </row>
    <row r="537" spans="1:31" ht="12.75" customHeight="1" x14ac:dyDescent="0.25">
      <c r="A537" s="43" t="e">
        <f>IF($AF$13=Спр!$A$87,Ярлык!B537,IF(VLOOKUP($AF$4,Заявка!$D$17:$AH$29,Заявка!$AB$16,FALSE)&lt;Ярлык!C537,"",Ярлык!$AF$4))</f>
        <v>#N/A</v>
      </c>
      <c r="B537" s="34" t="e">
        <f>VLOOKUP(C537,Заявка!$A$17:$AH$29,Заявка!$D$16+Заявка!$A$16,TRUE)</f>
        <v>#N/A</v>
      </c>
      <c r="C537" s="36">
        <f t="shared" si="33"/>
        <v>34</v>
      </c>
      <c r="D537" s="67"/>
      <c r="E537" s="118" t="s">
        <v>78</v>
      </c>
      <c r="F537" s="119"/>
      <c r="G537" s="119"/>
      <c r="H537" s="119"/>
      <c r="I537" s="120"/>
      <c r="J537" s="124" t="e">
        <f>VLOOKUP($A537,Заявка!$D$17:$AH$29,Заявка!$E$16,FALSE)</f>
        <v>#N/A</v>
      </c>
      <c r="K537" s="124"/>
      <c r="L537" s="124"/>
      <c r="M537" s="124"/>
      <c r="N537" s="124"/>
      <c r="O537" s="126" t="e">
        <f>VLOOKUP($A537,Заявка!$D$17:$AH$29,Заявка!$J$16,FALSE)</f>
        <v>#N/A</v>
      </c>
      <c r="P537" s="127"/>
      <c r="Q537" s="127"/>
      <c r="R537" s="127"/>
      <c r="S537" s="127"/>
      <c r="T537" s="127"/>
      <c r="U537" s="128"/>
      <c r="V537" s="68"/>
      <c r="W537" s="69"/>
      <c r="X537" s="132" t="str">
        <f>Заявка!$L$9</f>
        <v>Москва</v>
      </c>
      <c r="Y537" s="133"/>
      <c r="Z537" s="133"/>
      <c r="AA537" s="133"/>
      <c r="AB537" s="133"/>
      <c r="AC537" s="133"/>
      <c r="AD537" s="134"/>
      <c r="AE537" s="70"/>
    </row>
    <row r="538" spans="1:31" ht="7.5" customHeight="1" x14ac:dyDescent="0.25">
      <c r="A538" s="43" t="e">
        <f>IF($AF$13=Спр!$A$87,Ярлык!B538,IF(VLOOKUP($AF$4,Заявка!$D$17:$AH$29,Заявка!$AB$16,FALSE)&lt;Ярлык!C538,"",Ярлык!$AF$4))</f>
        <v>#N/A</v>
      </c>
      <c r="B538" s="34" t="e">
        <f>VLOOKUP(C538,Заявка!$A$17:$AH$29,Заявка!$D$16+Заявка!$A$16,TRUE)</f>
        <v>#N/A</v>
      </c>
      <c r="C538" s="36">
        <f t="shared" si="33"/>
        <v>34</v>
      </c>
      <c r="D538" s="67"/>
      <c r="E538" s="121"/>
      <c r="F538" s="122"/>
      <c r="G538" s="122"/>
      <c r="H538" s="122"/>
      <c r="I538" s="123"/>
      <c r="J538" s="125"/>
      <c r="K538" s="125"/>
      <c r="L538" s="125"/>
      <c r="M538" s="125"/>
      <c r="N538" s="125"/>
      <c r="O538" s="129"/>
      <c r="P538" s="130"/>
      <c r="Q538" s="130"/>
      <c r="R538" s="130"/>
      <c r="S538" s="130"/>
      <c r="T538" s="130"/>
      <c r="U538" s="131"/>
      <c r="V538" s="68"/>
      <c r="W538" s="69"/>
      <c r="X538" s="135"/>
      <c r="Y538" s="136"/>
      <c r="Z538" s="136"/>
      <c r="AA538" s="136"/>
      <c r="AB538" s="136"/>
      <c r="AC538" s="136"/>
      <c r="AD538" s="137"/>
      <c r="AE538" s="70"/>
    </row>
    <row r="539" spans="1:31" ht="13.5" customHeight="1" x14ac:dyDescent="0.25">
      <c r="A539" s="43" t="e">
        <f>IF($AF$13=Спр!$A$87,Ярлык!B539,IF(VLOOKUP($AF$4,Заявка!$D$17:$AH$29,Заявка!$AB$16,FALSE)&lt;Ярлык!C539,"",Ярлык!$AF$4))</f>
        <v>#N/A</v>
      </c>
      <c r="B539" s="34" t="e">
        <f>VLOOKUP(C539,Заявка!$A$17:$AH$29,Заявка!$D$16+Заявка!$A$16,TRUE)</f>
        <v>#N/A</v>
      </c>
      <c r="C539" s="36">
        <f t="shared" si="33"/>
        <v>34</v>
      </c>
      <c r="D539" s="67"/>
      <c r="E539" s="96" t="s">
        <v>79</v>
      </c>
      <c r="F539" s="96"/>
      <c r="G539" s="96"/>
      <c r="H539" s="96"/>
      <c r="I539" s="96"/>
      <c r="J539" s="97" t="e">
        <f>VLOOKUP($A539,Заявка!$D$17:$AH$29,Заявка!$T$16,FALSE)</f>
        <v>#N/A</v>
      </c>
      <c r="K539" s="97"/>
      <c r="L539" s="97"/>
      <c r="M539" s="97"/>
      <c r="N539" s="97"/>
      <c r="O539" s="97"/>
      <c r="P539" s="97"/>
      <c r="Q539" s="97"/>
      <c r="R539" s="97"/>
      <c r="S539" s="97"/>
      <c r="T539" s="97"/>
      <c r="U539" s="97"/>
      <c r="V539" s="68"/>
      <c r="W539" s="69"/>
      <c r="X539" s="135"/>
      <c r="Y539" s="136"/>
      <c r="Z539" s="136"/>
      <c r="AA539" s="136"/>
      <c r="AB539" s="136"/>
      <c r="AC539" s="136"/>
      <c r="AD539" s="137"/>
      <c r="AE539" s="70"/>
    </row>
    <row r="540" spans="1:31" ht="3" customHeight="1" x14ac:dyDescent="0.25">
      <c r="A540" s="43" t="e">
        <f>IF($AF$13=Спр!$A$87,Ярлык!B540,IF(VLOOKUP($AF$4,Заявка!$D$17:$AH$29,Заявка!$AB$16,FALSE)&lt;Ярлык!C540,"",Ярлык!$AF$4))</f>
        <v>#N/A</v>
      </c>
      <c r="B540" s="34" t="e">
        <f>VLOOKUP(C540,Заявка!$A$17:$AH$29,Заявка!$D$16+Заявка!$A$16,TRUE)</f>
        <v>#N/A</v>
      </c>
      <c r="C540" s="36">
        <f t="shared" si="33"/>
        <v>34</v>
      </c>
      <c r="D540" s="67"/>
      <c r="E540" s="68"/>
      <c r="F540" s="68"/>
      <c r="G540" s="68"/>
      <c r="H540" s="68"/>
      <c r="I540" s="68"/>
      <c r="J540" s="68"/>
      <c r="K540" s="68"/>
      <c r="L540" s="68"/>
      <c r="M540" s="68"/>
      <c r="N540" s="68"/>
      <c r="O540" s="68"/>
      <c r="P540" s="68"/>
      <c r="Q540" s="68"/>
      <c r="R540" s="68"/>
      <c r="S540" s="68"/>
      <c r="T540" s="68"/>
      <c r="U540" s="68"/>
      <c r="V540" s="68"/>
      <c r="W540" s="69"/>
      <c r="X540" s="135" t="str">
        <f>Заявка!$L$11</f>
        <v>89991112223 Удальцов Вячеслав</v>
      </c>
      <c r="Y540" s="136"/>
      <c r="Z540" s="136"/>
      <c r="AA540" s="136"/>
      <c r="AB540" s="136"/>
      <c r="AC540" s="136"/>
      <c r="AD540" s="137"/>
      <c r="AE540" s="70"/>
    </row>
    <row r="541" spans="1:31" ht="15" customHeight="1" x14ac:dyDescent="0.25">
      <c r="A541" s="43" t="e">
        <f>IF($AF$13=Спр!$A$87,Ярлык!B541,IF(VLOOKUP($AF$4,Заявка!$D$17:$AH$29,Заявка!$AB$16,FALSE)&lt;Ярлык!C541,"",Ярлык!$AF$4))</f>
        <v>#N/A</v>
      </c>
      <c r="B541" s="34" t="e">
        <f>VLOOKUP(C541,Заявка!$A$17:$AH$29,Заявка!$D$16+Заявка!$A$16,TRUE)</f>
        <v>#N/A</v>
      </c>
      <c r="C541" s="36">
        <f t="shared" si="33"/>
        <v>34</v>
      </c>
      <c r="D541" s="67"/>
      <c r="E541" s="141" t="s">
        <v>80</v>
      </c>
      <c r="F541" s="141"/>
      <c r="G541" s="141"/>
      <c r="H541" s="141"/>
      <c r="I541" s="143">
        <f ca="1">TODAY()</f>
        <v>46093</v>
      </c>
      <c r="J541" s="144"/>
      <c r="K541" s="144"/>
      <c r="L541" s="144"/>
      <c r="M541" s="68"/>
      <c r="N541" s="141" t="s">
        <v>81</v>
      </c>
      <c r="O541" s="141"/>
      <c r="P541" s="141"/>
      <c r="Q541" s="141"/>
      <c r="R541" s="146"/>
      <c r="S541" s="147"/>
      <c r="T541" s="147"/>
      <c r="U541" s="147"/>
      <c r="V541" s="68"/>
      <c r="W541" s="69"/>
      <c r="X541" s="138"/>
      <c r="Y541" s="139"/>
      <c r="Z541" s="139"/>
      <c r="AA541" s="139"/>
      <c r="AB541" s="139"/>
      <c r="AC541" s="139"/>
      <c r="AD541" s="140"/>
      <c r="AE541" s="70"/>
    </row>
    <row r="542" spans="1:31" ht="6" customHeight="1" x14ac:dyDescent="0.25">
      <c r="A542" s="43" t="e">
        <f>IF($AF$13=Спр!$A$87,Ярлык!B542,IF(VLOOKUP($AF$4,Заявка!$D$17:$AH$29,Заявка!$AB$16,FALSE)&lt;Ярлык!C542,"",Ярлык!$AF$4))</f>
        <v>#N/A</v>
      </c>
      <c r="B542" s="34" t="e">
        <f>VLOOKUP(C542,Заявка!$A$17:$AH$29,Заявка!$D$16+Заявка!$A$16,TRUE)</f>
        <v>#N/A</v>
      </c>
      <c r="C542" s="36">
        <f t="shared" si="33"/>
        <v>34</v>
      </c>
      <c r="D542" s="67"/>
      <c r="E542" s="142"/>
      <c r="F542" s="142"/>
      <c r="G542" s="142"/>
      <c r="H542" s="142"/>
      <c r="I542" s="145"/>
      <c r="J542" s="145"/>
      <c r="K542" s="145"/>
      <c r="L542" s="145"/>
      <c r="M542" s="68"/>
      <c r="N542" s="142"/>
      <c r="O542" s="142"/>
      <c r="P542" s="142"/>
      <c r="Q542" s="142"/>
      <c r="R542" s="148"/>
      <c r="S542" s="148"/>
      <c r="T542" s="148"/>
      <c r="U542" s="148"/>
      <c r="V542" s="68"/>
      <c r="W542" s="69"/>
      <c r="X542" s="68"/>
      <c r="Y542" s="68"/>
      <c r="Z542" s="68"/>
      <c r="AA542" s="68"/>
      <c r="AB542" s="68"/>
      <c r="AC542" s="68"/>
      <c r="AD542" s="68"/>
      <c r="AE542" s="70"/>
    </row>
    <row r="543" spans="1:31" ht="6" customHeight="1" x14ac:dyDescent="0.25">
      <c r="A543" s="43" t="e">
        <f>IF($AF$13=Спр!$A$87,Ярлык!B543,IF(VLOOKUP($AF$4,Заявка!$D$17:$AH$29,Заявка!$AB$16,FALSE)&lt;Ярлык!C543,"",Ярлык!$AF$4))</f>
        <v>#N/A</v>
      </c>
      <c r="B543" s="34" t="e">
        <f>VLOOKUP(C543,Заявка!$A$17:$AH$29,Заявка!$D$16+Заявка!$A$16,TRUE)</f>
        <v>#N/A</v>
      </c>
      <c r="C543" s="37">
        <f t="shared" si="33"/>
        <v>34</v>
      </c>
      <c r="D543" s="76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77"/>
      <c r="P543" s="77"/>
      <c r="Q543" s="77"/>
      <c r="R543" s="77"/>
      <c r="S543" s="77"/>
      <c r="T543" s="77"/>
      <c r="U543" s="77"/>
      <c r="V543" s="77"/>
      <c r="W543" s="78"/>
      <c r="X543" s="77"/>
      <c r="Y543" s="77"/>
      <c r="Z543" s="77"/>
      <c r="AA543" s="77"/>
      <c r="AB543" s="77"/>
      <c r="AC543" s="77"/>
      <c r="AD543" s="77"/>
      <c r="AE543" s="79"/>
    </row>
    <row r="544" spans="1:31" ht="10.5" customHeight="1" thickBot="1" x14ac:dyDescent="0.3">
      <c r="A544" s="43" t="e">
        <f>IF($AF$13=Спр!$A$87,Ярлык!B544,IF(VLOOKUP($AF$4,Заявка!$D$17:$AH$29,Заявка!$AB$16,FALSE)&lt;Ярлык!C544,"",Ярлык!$AF$4))</f>
        <v>#N/A</v>
      </c>
      <c r="B544" s="34" t="e">
        <f>VLOOKUP(C544,Заявка!$A$17:$AH$29,Заявка!$D$16+Заявка!$A$16,TRUE)</f>
        <v>#N/A</v>
      </c>
      <c r="C544" s="37">
        <f>C543</f>
        <v>34</v>
      </c>
      <c r="D544" s="80"/>
      <c r="E544" s="80"/>
      <c r="F544" s="80"/>
      <c r="G544" s="80"/>
      <c r="H544" s="80"/>
      <c r="I544" s="80"/>
      <c r="J544" s="80"/>
      <c r="K544" s="80"/>
      <c r="L544" s="80"/>
      <c r="M544" s="80"/>
      <c r="N544" s="80"/>
      <c r="O544" s="80"/>
      <c r="P544" s="80"/>
      <c r="Q544" s="80"/>
      <c r="R544" s="80"/>
      <c r="S544" s="80"/>
      <c r="T544" s="80"/>
      <c r="U544" s="80"/>
      <c r="V544" s="80"/>
      <c r="W544" s="80"/>
      <c r="X544" s="80"/>
      <c r="Y544" s="80"/>
      <c r="Z544" s="80"/>
      <c r="AA544" s="80"/>
      <c r="AB544" s="80"/>
      <c r="AC544" s="80"/>
      <c r="AD544" s="80"/>
      <c r="AE544" s="80"/>
    </row>
    <row r="545" spans="1:31" ht="10.5" customHeight="1" x14ac:dyDescent="0.25">
      <c r="A545" s="43" t="e">
        <f>IF($AF$13=Спр!$A$87,Ярлык!B545,IF(VLOOKUP($AF$4,Заявка!$D$17:$AH$29,Заявка!$AB$16,FALSE)&lt;Ярлык!C545,"",Ярлык!$AF$4))</f>
        <v>#N/A</v>
      </c>
      <c r="B545" s="34" t="e">
        <f>VLOOKUP(C545,Заявка!$A$17:$AH$29,Заявка!$D$16+Заявка!$A$16,TRUE)</f>
        <v>#N/A</v>
      </c>
      <c r="C545" s="35">
        <f>C544+1</f>
        <v>35</v>
      </c>
    </row>
    <row r="546" spans="1:31" ht="3.75" customHeight="1" x14ac:dyDescent="0.25">
      <c r="A546" s="43" t="e">
        <f>IF($AF$13=Спр!$A$87,Ярлык!B546,IF(VLOOKUP($AF$4,Заявка!$D$17:$AH$29,Заявка!$AB$16,FALSE)&lt;Ярлык!C546,"",Ярлык!$AF$4))</f>
        <v>#N/A</v>
      </c>
      <c r="B546" s="34" t="e">
        <f>VLOOKUP(C546,Заявка!$A$17:$AH$29,Заявка!$D$16+Заявка!$A$16,TRUE)</f>
        <v>#N/A</v>
      </c>
      <c r="C546" s="36">
        <f>C545</f>
        <v>35</v>
      </c>
      <c r="D546" s="63"/>
      <c r="E546" s="64"/>
      <c r="F546" s="64"/>
      <c r="G546" s="64"/>
      <c r="H546" s="64"/>
      <c r="I546" s="64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64"/>
      <c r="W546" s="65"/>
      <c r="X546" s="64"/>
      <c r="Y546" s="64"/>
      <c r="Z546" s="64"/>
      <c r="AA546" s="64"/>
      <c r="AB546" s="64"/>
      <c r="AC546" s="64"/>
      <c r="AD546" s="64"/>
      <c r="AE546" s="66"/>
    </row>
    <row r="547" spans="1:31" ht="18.75" customHeight="1" x14ac:dyDescent="0.25">
      <c r="A547" s="43" t="e">
        <f>IF($AF$13=Спр!$A$87,Ярлык!B547,IF(VLOOKUP($AF$4,Заявка!$D$17:$AH$29,Заявка!$AB$16,FALSE)&lt;Ярлык!C547,"",Ярлык!$AF$4))</f>
        <v>#N/A</v>
      </c>
      <c r="B547" s="34" t="e">
        <f>VLOOKUP(C547,Заявка!$A$17:$AH$29,Заявка!$D$16+Заявка!$A$16,TRUE)</f>
        <v>#N/A</v>
      </c>
      <c r="C547" s="36">
        <f t="shared" ref="C547:C559" si="34">C546</f>
        <v>35</v>
      </c>
      <c r="D547" s="67"/>
      <c r="E547" s="98" t="s">
        <v>83</v>
      </c>
      <c r="F547" s="98"/>
      <c r="G547" s="98"/>
      <c r="H547" s="98"/>
      <c r="I547" s="98"/>
      <c r="J547" s="99" t="e">
        <f>VLOOKUP($A546,Заявка!$D$17:$AH$29,Заявка!$H$16,FALSE)</f>
        <v>#N/A</v>
      </c>
      <c r="K547" s="100"/>
      <c r="L547" s="100"/>
      <c r="M547" s="100"/>
      <c r="N547" s="100"/>
      <c r="O547" s="100"/>
      <c r="P547" s="100"/>
      <c r="Q547" s="100"/>
      <c r="R547" s="100"/>
      <c r="S547" s="101"/>
      <c r="T547" s="68"/>
      <c r="U547" s="68"/>
      <c r="V547" s="68"/>
      <c r="W547" s="69"/>
      <c r="X547" s="102" t="s">
        <v>76</v>
      </c>
      <c r="Y547" s="103"/>
      <c r="Z547" s="103"/>
      <c r="AA547" s="104"/>
      <c r="AB547" s="105" t="s">
        <v>61</v>
      </c>
      <c r="AC547" s="106"/>
      <c r="AD547" s="107"/>
      <c r="AE547" s="70"/>
    </row>
    <row r="548" spans="1:31" ht="3" customHeight="1" x14ac:dyDescent="0.25">
      <c r="A548" s="43" t="e">
        <f>IF($AF$13=Спр!$A$87,Ярлык!B548,IF(VLOOKUP($AF$4,Заявка!$D$17:$AH$29,Заявка!$AB$16,FALSE)&lt;Ярлык!C548,"",Ярлык!$AF$4))</f>
        <v>#N/A</v>
      </c>
      <c r="B548" s="34" t="e">
        <f>VLOOKUP(C548,Заявка!$A$17:$AH$29,Заявка!$D$16+Заявка!$A$16,TRUE)</f>
        <v>#N/A</v>
      </c>
      <c r="C548" s="36">
        <f t="shared" si="34"/>
        <v>35</v>
      </c>
      <c r="D548" s="67"/>
      <c r="E548" s="71"/>
      <c r="F548" s="71"/>
      <c r="G548" s="71"/>
      <c r="H548" s="71"/>
      <c r="I548" s="71"/>
      <c r="J548" s="72"/>
      <c r="K548" s="72"/>
      <c r="L548" s="72"/>
      <c r="M548" s="72"/>
      <c r="N548" s="72"/>
      <c r="O548" s="72"/>
      <c r="P548" s="72"/>
      <c r="Q548" s="68"/>
      <c r="R548" s="73"/>
      <c r="S548" s="73"/>
      <c r="T548" s="73"/>
      <c r="U548" s="73"/>
      <c r="V548" s="74"/>
      <c r="W548" s="75"/>
      <c r="X548" s="74"/>
      <c r="Y548" s="74"/>
      <c r="Z548" s="74"/>
      <c r="AA548" s="74"/>
      <c r="AB548" s="74"/>
      <c r="AC548" s="74"/>
      <c r="AD548" s="74"/>
      <c r="AE548" s="70"/>
    </row>
    <row r="549" spans="1:31" ht="1.5" customHeight="1" x14ac:dyDescent="0.25">
      <c r="A549" s="43" t="e">
        <f>IF($AF$13=Спр!$A$87,Ярлык!B549,IF(VLOOKUP($AF$4,Заявка!$D$17:$AH$29,Заявка!$AB$16,FALSE)&lt;Ярлык!C549,"",Ярлык!$AF$4))</f>
        <v>#N/A</v>
      </c>
      <c r="B549" s="34" t="e">
        <f>VLOOKUP(C549,Заявка!$A$17:$AH$29,Заявка!$D$16+Заявка!$A$16,TRUE)</f>
        <v>#N/A</v>
      </c>
      <c r="C549" s="36">
        <f t="shared" si="34"/>
        <v>35</v>
      </c>
      <c r="D549" s="67"/>
      <c r="E549" s="68"/>
      <c r="F549" s="68"/>
      <c r="G549" s="68"/>
      <c r="H549" s="68"/>
      <c r="I549" s="68"/>
      <c r="J549" s="68"/>
      <c r="K549" s="68"/>
      <c r="L549" s="68"/>
      <c r="M549" s="68"/>
      <c r="N549" s="68"/>
      <c r="O549" s="68"/>
      <c r="P549" s="68"/>
      <c r="Q549" s="68"/>
      <c r="R549" s="68"/>
      <c r="S549" s="68"/>
      <c r="T549" s="68"/>
      <c r="U549" s="68"/>
      <c r="V549" s="68"/>
      <c r="W549" s="69"/>
      <c r="X549" s="68"/>
      <c r="Y549" s="68"/>
      <c r="Z549" s="68"/>
      <c r="AA549" s="68"/>
      <c r="AB549" s="68"/>
      <c r="AC549" s="68"/>
      <c r="AD549" s="68"/>
      <c r="AE549" s="70"/>
    </row>
    <row r="550" spans="1:31" ht="12" customHeight="1" x14ac:dyDescent="0.25">
      <c r="A550" s="43" t="e">
        <f>IF($AF$13=Спр!$A$87,Ярлык!B550,IF(VLOOKUP($AF$4,Заявка!$D$17:$AH$29,Заявка!$AB$16,FALSE)&lt;Ярлык!C550,"",Ярлык!$AF$4))</f>
        <v>#N/A</v>
      </c>
      <c r="B550" s="34" t="e">
        <f>VLOOKUP(C550,Заявка!$A$17:$AH$29,Заявка!$D$16+Заявка!$A$16,TRUE)</f>
        <v>#N/A</v>
      </c>
      <c r="C550" s="36">
        <f t="shared" si="34"/>
        <v>35</v>
      </c>
      <c r="D550" s="67"/>
      <c r="E550" s="108" t="s">
        <v>82</v>
      </c>
      <c r="F550" s="108"/>
      <c r="G550" s="108"/>
      <c r="H550" s="108"/>
      <c r="I550" s="108"/>
      <c r="J550" s="111" t="e">
        <f>VLOOKUP($A549,Заявка!$D$17:$AH$29,Заявка!$O$16,FALSE)</f>
        <v>#N/A</v>
      </c>
      <c r="K550" s="111"/>
      <c r="L550" s="111"/>
      <c r="M550" s="111"/>
      <c r="N550" s="111"/>
      <c r="O550" s="111"/>
      <c r="P550" s="111"/>
      <c r="Q550" s="111"/>
      <c r="R550" s="111"/>
      <c r="S550" s="111"/>
      <c r="T550" s="111"/>
      <c r="U550" s="111"/>
      <c r="V550" s="68"/>
      <c r="W550" s="69"/>
      <c r="X550" s="114" t="s">
        <v>77</v>
      </c>
      <c r="Y550" s="114"/>
      <c r="Z550" s="114"/>
      <c r="AA550" s="114"/>
      <c r="AB550" s="114"/>
      <c r="AC550" s="114"/>
      <c r="AD550" s="114"/>
      <c r="AE550" s="70"/>
    </row>
    <row r="551" spans="1:31" ht="3" customHeight="1" x14ac:dyDescent="0.25">
      <c r="A551" s="43" t="e">
        <f>IF($AF$13=Спр!$A$87,Ярлык!B551,IF(VLOOKUP($AF$4,Заявка!$D$17:$AH$29,Заявка!$AB$16,FALSE)&lt;Ярлык!C551,"",Ярлык!$AF$4))</f>
        <v>#N/A</v>
      </c>
      <c r="B551" s="34" t="e">
        <f>VLOOKUP(C551,Заявка!$A$17:$AH$29,Заявка!$D$16+Заявка!$A$16,TRUE)</f>
        <v>#N/A</v>
      </c>
      <c r="C551" s="36">
        <f t="shared" si="34"/>
        <v>35</v>
      </c>
      <c r="D551" s="67"/>
      <c r="E551" s="109"/>
      <c r="F551" s="109"/>
      <c r="G551" s="109"/>
      <c r="H551" s="109"/>
      <c r="I551" s="109"/>
      <c r="J551" s="112"/>
      <c r="K551" s="112"/>
      <c r="L551" s="112"/>
      <c r="M551" s="112"/>
      <c r="N551" s="112"/>
      <c r="O551" s="112"/>
      <c r="P551" s="112"/>
      <c r="Q551" s="112"/>
      <c r="R551" s="112"/>
      <c r="S551" s="112"/>
      <c r="T551" s="112"/>
      <c r="U551" s="112"/>
      <c r="V551" s="68"/>
      <c r="W551" s="69"/>
      <c r="X551" s="68"/>
      <c r="Y551" s="68"/>
      <c r="Z551" s="68"/>
      <c r="AA551" s="68"/>
      <c r="AB551" s="68"/>
      <c r="AC551" s="68"/>
      <c r="AD551" s="68"/>
      <c r="AE551" s="70"/>
    </row>
    <row r="552" spans="1:31" ht="15" customHeight="1" x14ac:dyDescent="0.25">
      <c r="A552" s="43" t="e">
        <f>IF($AF$13=Спр!$A$87,Ярлык!B552,IF(VLOOKUP($AF$4,Заявка!$D$17:$AH$29,Заявка!$AB$16,FALSE)&lt;Ярлык!C552,"",Ярлык!$AF$4))</f>
        <v>#N/A</v>
      </c>
      <c r="B552" s="34" t="e">
        <f>VLOOKUP(C552,Заявка!$A$17:$AH$29,Заявка!$D$16+Заявка!$A$16,TRUE)</f>
        <v>#N/A</v>
      </c>
      <c r="C552" s="36">
        <f t="shared" si="34"/>
        <v>35</v>
      </c>
      <c r="D552" s="67"/>
      <c r="E552" s="110"/>
      <c r="F552" s="110"/>
      <c r="G552" s="110"/>
      <c r="H552" s="110"/>
      <c r="I552" s="110"/>
      <c r="J552" s="113"/>
      <c r="K552" s="113"/>
      <c r="L552" s="113"/>
      <c r="M552" s="113"/>
      <c r="N552" s="113"/>
      <c r="O552" s="113"/>
      <c r="P552" s="113"/>
      <c r="Q552" s="113"/>
      <c r="R552" s="113"/>
      <c r="S552" s="113"/>
      <c r="T552" s="113"/>
      <c r="U552" s="113"/>
      <c r="V552" s="68"/>
      <c r="W552" s="69"/>
      <c r="X552" s="115" t="str">
        <f>Заявка!$L$10</f>
        <v>ООО "Довольный клиент"</v>
      </c>
      <c r="Y552" s="116"/>
      <c r="Z552" s="116"/>
      <c r="AA552" s="116"/>
      <c r="AB552" s="116"/>
      <c r="AC552" s="116"/>
      <c r="AD552" s="117"/>
      <c r="AE552" s="70"/>
    </row>
    <row r="553" spans="1:31" ht="12.75" customHeight="1" x14ac:dyDescent="0.25">
      <c r="A553" s="43" t="e">
        <f>IF($AF$13=Спр!$A$87,Ярлык!B553,IF(VLOOKUP($AF$4,Заявка!$D$17:$AH$29,Заявка!$AB$16,FALSE)&lt;Ярлык!C553,"",Ярлык!$AF$4))</f>
        <v>#N/A</v>
      </c>
      <c r="B553" s="34" t="e">
        <f>VLOOKUP(C553,Заявка!$A$17:$AH$29,Заявка!$D$16+Заявка!$A$16,TRUE)</f>
        <v>#N/A</v>
      </c>
      <c r="C553" s="36">
        <f t="shared" si="34"/>
        <v>35</v>
      </c>
      <c r="D553" s="67"/>
      <c r="E553" s="118" t="s">
        <v>78</v>
      </c>
      <c r="F553" s="119"/>
      <c r="G553" s="119"/>
      <c r="H553" s="119"/>
      <c r="I553" s="120"/>
      <c r="J553" s="124" t="e">
        <f>VLOOKUP($A553,Заявка!$D$17:$AH$29,Заявка!$E$16,FALSE)</f>
        <v>#N/A</v>
      </c>
      <c r="K553" s="124"/>
      <c r="L553" s="124"/>
      <c r="M553" s="124"/>
      <c r="N553" s="124"/>
      <c r="O553" s="126" t="e">
        <f>VLOOKUP($A553,Заявка!$D$17:$AH$29,Заявка!$J$16,FALSE)</f>
        <v>#N/A</v>
      </c>
      <c r="P553" s="127"/>
      <c r="Q553" s="127"/>
      <c r="R553" s="127"/>
      <c r="S553" s="127"/>
      <c r="T553" s="127"/>
      <c r="U553" s="128"/>
      <c r="V553" s="68"/>
      <c r="W553" s="69"/>
      <c r="X553" s="132" t="str">
        <f>Заявка!$L$9</f>
        <v>Москва</v>
      </c>
      <c r="Y553" s="133"/>
      <c r="Z553" s="133"/>
      <c r="AA553" s="133"/>
      <c r="AB553" s="133"/>
      <c r="AC553" s="133"/>
      <c r="AD553" s="134"/>
      <c r="AE553" s="70"/>
    </row>
    <row r="554" spans="1:31" ht="7.5" customHeight="1" x14ac:dyDescent="0.25">
      <c r="A554" s="43" t="e">
        <f>IF($AF$13=Спр!$A$87,Ярлык!B554,IF(VLOOKUP($AF$4,Заявка!$D$17:$AH$29,Заявка!$AB$16,FALSE)&lt;Ярлык!C554,"",Ярлык!$AF$4))</f>
        <v>#N/A</v>
      </c>
      <c r="B554" s="34" t="e">
        <f>VLOOKUP(C554,Заявка!$A$17:$AH$29,Заявка!$D$16+Заявка!$A$16,TRUE)</f>
        <v>#N/A</v>
      </c>
      <c r="C554" s="36">
        <f t="shared" si="34"/>
        <v>35</v>
      </c>
      <c r="D554" s="67"/>
      <c r="E554" s="121"/>
      <c r="F554" s="122"/>
      <c r="G554" s="122"/>
      <c r="H554" s="122"/>
      <c r="I554" s="123"/>
      <c r="J554" s="125"/>
      <c r="K554" s="125"/>
      <c r="L554" s="125"/>
      <c r="M554" s="125"/>
      <c r="N554" s="125"/>
      <c r="O554" s="129"/>
      <c r="P554" s="130"/>
      <c r="Q554" s="130"/>
      <c r="R554" s="130"/>
      <c r="S554" s="130"/>
      <c r="T554" s="130"/>
      <c r="U554" s="131"/>
      <c r="V554" s="68"/>
      <c r="W554" s="69"/>
      <c r="X554" s="135"/>
      <c r="Y554" s="136"/>
      <c r="Z554" s="136"/>
      <c r="AA554" s="136"/>
      <c r="AB554" s="136"/>
      <c r="AC554" s="136"/>
      <c r="AD554" s="137"/>
      <c r="AE554" s="70"/>
    </row>
    <row r="555" spans="1:31" ht="13.5" customHeight="1" x14ac:dyDescent="0.25">
      <c r="A555" s="43" t="e">
        <f>IF($AF$13=Спр!$A$87,Ярлык!B555,IF(VLOOKUP($AF$4,Заявка!$D$17:$AH$29,Заявка!$AB$16,FALSE)&lt;Ярлык!C555,"",Ярлык!$AF$4))</f>
        <v>#N/A</v>
      </c>
      <c r="B555" s="34" t="e">
        <f>VLOOKUP(C555,Заявка!$A$17:$AH$29,Заявка!$D$16+Заявка!$A$16,TRUE)</f>
        <v>#N/A</v>
      </c>
      <c r="C555" s="36">
        <f t="shared" si="34"/>
        <v>35</v>
      </c>
      <c r="D555" s="67"/>
      <c r="E555" s="96" t="s">
        <v>79</v>
      </c>
      <c r="F555" s="96"/>
      <c r="G555" s="96"/>
      <c r="H555" s="96"/>
      <c r="I555" s="96"/>
      <c r="J555" s="97" t="e">
        <f>VLOOKUP($A555,Заявка!$D$17:$AH$29,Заявка!$T$16,FALSE)</f>
        <v>#N/A</v>
      </c>
      <c r="K555" s="97"/>
      <c r="L555" s="97"/>
      <c r="M555" s="97"/>
      <c r="N555" s="97"/>
      <c r="O555" s="97"/>
      <c r="P555" s="97"/>
      <c r="Q555" s="97"/>
      <c r="R555" s="97"/>
      <c r="S555" s="97"/>
      <c r="T555" s="97"/>
      <c r="U555" s="97"/>
      <c r="V555" s="68"/>
      <c r="W555" s="69"/>
      <c r="X555" s="135"/>
      <c r="Y555" s="136"/>
      <c r="Z555" s="136"/>
      <c r="AA555" s="136"/>
      <c r="AB555" s="136"/>
      <c r="AC555" s="136"/>
      <c r="AD555" s="137"/>
      <c r="AE555" s="70"/>
    </row>
    <row r="556" spans="1:31" ht="3" customHeight="1" x14ac:dyDescent="0.25">
      <c r="A556" s="43" t="e">
        <f>IF($AF$13=Спр!$A$87,Ярлык!B556,IF(VLOOKUP($AF$4,Заявка!$D$17:$AH$29,Заявка!$AB$16,FALSE)&lt;Ярлык!C556,"",Ярлык!$AF$4))</f>
        <v>#N/A</v>
      </c>
      <c r="B556" s="34" t="e">
        <f>VLOOKUP(C556,Заявка!$A$17:$AH$29,Заявка!$D$16+Заявка!$A$16,TRUE)</f>
        <v>#N/A</v>
      </c>
      <c r="C556" s="36">
        <f t="shared" si="34"/>
        <v>35</v>
      </c>
      <c r="D556" s="67"/>
      <c r="E556" s="68"/>
      <c r="F556" s="68"/>
      <c r="G556" s="68"/>
      <c r="H556" s="68"/>
      <c r="I556" s="68"/>
      <c r="J556" s="68"/>
      <c r="K556" s="68"/>
      <c r="L556" s="68"/>
      <c r="M556" s="68"/>
      <c r="N556" s="68"/>
      <c r="O556" s="68"/>
      <c r="P556" s="68"/>
      <c r="Q556" s="68"/>
      <c r="R556" s="68"/>
      <c r="S556" s="68"/>
      <c r="T556" s="68"/>
      <c r="U556" s="68"/>
      <c r="V556" s="68"/>
      <c r="W556" s="69"/>
      <c r="X556" s="135" t="str">
        <f>Заявка!$L$11</f>
        <v>89991112223 Удальцов Вячеслав</v>
      </c>
      <c r="Y556" s="136"/>
      <c r="Z556" s="136"/>
      <c r="AA556" s="136"/>
      <c r="AB556" s="136"/>
      <c r="AC556" s="136"/>
      <c r="AD556" s="137"/>
      <c r="AE556" s="70"/>
    </row>
    <row r="557" spans="1:31" ht="15" customHeight="1" x14ac:dyDescent="0.25">
      <c r="A557" s="43" t="e">
        <f>IF($AF$13=Спр!$A$87,Ярлык!B557,IF(VLOOKUP($AF$4,Заявка!$D$17:$AH$29,Заявка!$AB$16,FALSE)&lt;Ярлык!C557,"",Ярлык!$AF$4))</f>
        <v>#N/A</v>
      </c>
      <c r="B557" s="34" t="e">
        <f>VLOOKUP(C557,Заявка!$A$17:$AH$29,Заявка!$D$16+Заявка!$A$16,TRUE)</f>
        <v>#N/A</v>
      </c>
      <c r="C557" s="36">
        <f t="shared" si="34"/>
        <v>35</v>
      </c>
      <c r="D557" s="67"/>
      <c r="E557" s="141" t="s">
        <v>80</v>
      </c>
      <c r="F557" s="141"/>
      <c r="G557" s="141"/>
      <c r="H557" s="141"/>
      <c r="I557" s="143">
        <f ca="1">TODAY()</f>
        <v>46093</v>
      </c>
      <c r="J557" s="144"/>
      <c r="K557" s="144"/>
      <c r="L557" s="144"/>
      <c r="M557" s="68"/>
      <c r="N557" s="141" t="s">
        <v>81</v>
      </c>
      <c r="O557" s="141"/>
      <c r="P557" s="141"/>
      <c r="Q557" s="141"/>
      <c r="R557" s="146"/>
      <c r="S557" s="147"/>
      <c r="T557" s="147"/>
      <c r="U557" s="147"/>
      <c r="V557" s="68"/>
      <c r="W557" s="69"/>
      <c r="X557" s="138"/>
      <c r="Y557" s="139"/>
      <c r="Z557" s="139"/>
      <c r="AA557" s="139"/>
      <c r="AB557" s="139"/>
      <c r="AC557" s="139"/>
      <c r="AD557" s="140"/>
      <c r="AE557" s="70"/>
    </row>
    <row r="558" spans="1:31" ht="6" customHeight="1" x14ac:dyDescent="0.25">
      <c r="A558" s="43" t="e">
        <f>IF($AF$13=Спр!$A$87,Ярлык!B558,IF(VLOOKUP($AF$4,Заявка!$D$17:$AH$29,Заявка!$AB$16,FALSE)&lt;Ярлык!C558,"",Ярлык!$AF$4))</f>
        <v>#N/A</v>
      </c>
      <c r="B558" s="34" t="e">
        <f>VLOOKUP(C558,Заявка!$A$17:$AH$29,Заявка!$D$16+Заявка!$A$16,TRUE)</f>
        <v>#N/A</v>
      </c>
      <c r="C558" s="36">
        <f t="shared" si="34"/>
        <v>35</v>
      </c>
      <c r="D558" s="67"/>
      <c r="E558" s="142"/>
      <c r="F558" s="142"/>
      <c r="G558" s="142"/>
      <c r="H558" s="142"/>
      <c r="I558" s="145"/>
      <c r="J558" s="145"/>
      <c r="K558" s="145"/>
      <c r="L558" s="145"/>
      <c r="M558" s="68"/>
      <c r="N558" s="142"/>
      <c r="O558" s="142"/>
      <c r="P558" s="142"/>
      <c r="Q558" s="142"/>
      <c r="R558" s="148"/>
      <c r="S558" s="148"/>
      <c r="T558" s="148"/>
      <c r="U558" s="148"/>
      <c r="V558" s="68"/>
      <c r="W558" s="69"/>
      <c r="X558" s="68"/>
      <c r="Y558" s="68"/>
      <c r="Z558" s="68"/>
      <c r="AA558" s="68"/>
      <c r="AB558" s="68"/>
      <c r="AC558" s="68"/>
      <c r="AD558" s="68"/>
      <c r="AE558" s="70"/>
    </row>
    <row r="559" spans="1:31" ht="6" customHeight="1" x14ac:dyDescent="0.25">
      <c r="A559" s="43" t="e">
        <f>IF($AF$13=Спр!$A$87,Ярлык!B559,IF(VLOOKUP($AF$4,Заявка!$D$17:$AH$29,Заявка!$AB$16,FALSE)&lt;Ярлык!C559,"",Ярлык!$AF$4))</f>
        <v>#N/A</v>
      </c>
      <c r="B559" s="34" t="e">
        <f>VLOOKUP(C559,Заявка!$A$17:$AH$29,Заявка!$D$16+Заявка!$A$16,TRUE)</f>
        <v>#N/A</v>
      </c>
      <c r="C559" s="37">
        <f t="shared" si="34"/>
        <v>35</v>
      </c>
      <c r="D559" s="76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77"/>
      <c r="P559" s="77"/>
      <c r="Q559" s="77"/>
      <c r="R559" s="77"/>
      <c r="S559" s="77"/>
      <c r="T559" s="77"/>
      <c r="U559" s="77"/>
      <c r="V559" s="77"/>
      <c r="W559" s="78"/>
      <c r="X559" s="77"/>
      <c r="Y559" s="77"/>
      <c r="Z559" s="77"/>
      <c r="AA559" s="77"/>
      <c r="AB559" s="77"/>
      <c r="AC559" s="77"/>
      <c r="AD559" s="77"/>
      <c r="AE559" s="79"/>
    </row>
    <row r="560" spans="1:31" ht="10.5" customHeight="1" thickBot="1" x14ac:dyDescent="0.3">
      <c r="A560" s="43" t="e">
        <f>IF($AF$13=Спр!$A$87,Ярлык!B560,IF(VLOOKUP($AF$4,Заявка!$D$17:$AH$29,Заявка!$AB$16,FALSE)&lt;Ярлык!C560,"",Ярлык!$AF$4))</f>
        <v>#N/A</v>
      </c>
      <c r="B560" s="34" t="e">
        <f>VLOOKUP(C560,Заявка!$A$17:$AH$29,Заявка!$D$16+Заявка!$A$16,TRUE)</f>
        <v>#N/A</v>
      </c>
      <c r="C560" s="37">
        <f>C559</f>
        <v>35</v>
      </c>
      <c r="D560" s="80"/>
      <c r="E560" s="80"/>
      <c r="F560" s="80"/>
      <c r="G560" s="80"/>
      <c r="H560" s="80"/>
      <c r="I560" s="80"/>
      <c r="J560" s="80"/>
      <c r="K560" s="80"/>
      <c r="L560" s="80"/>
      <c r="M560" s="80"/>
      <c r="N560" s="80"/>
      <c r="O560" s="80"/>
      <c r="P560" s="80"/>
      <c r="Q560" s="80"/>
      <c r="R560" s="80"/>
      <c r="S560" s="80"/>
      <c r="T560" s="80"/>
      <c r="U560" s="80"/>
      <c r="V560" s="80"/>
      <c r="W560" s="80"/>
      <c r="X560" s="80"/>
      <c r="Y560" s="80"/>
      <c r="Z560" s="80"/>
      <c r="AA560" s="80"/>
      <c r="AB560" s="80"/>
      <c r="AC560" s="80"/>
      <c r="AD560" s="80"/>
      <c r="AE560" s="80"/>
    </row>
    <row r="561" spans="1:31" ht="10.5" customHeight="1" x14ac:dyDescent="0.25">
      <c r="A561" s="43" t="e">
        <f>IF($AF$13=Спр!$A$87,Ярлык!B561,IF(VLOOKUP($AF$4,Заявка!$D$17:$AH$29,Заявка!$AB$16,FALSE)&lt;Ярлык!C561,"",Ярлык!$AF$4))</f>
        <v>#N/A</v>
      </c>
      <c r="B561" s="34" t="e">
        <f>VLOOKUP(C561,Заявка!$A$17:$AH$29,Заявка!$D$16+Заявка!$A$16,TRUE)</f>
        <v>#N/A</v>
      </c>
      <c r="C561" s="35">
        <f>C560+1</f>
        <v>36</v>
      </c>
    </row>
    <row r="562" spans="1:31" ht="3.75" customHeight="1" x14ac:dyDescent="0.25">
      <c r="A562" s="43" t="e">
        <f>IF($AF$13=Спр!$A$87,Ярлык!B562,IF(VLOOKUP($AF$4,Заявка!$D$17:$AH$29,Заявка!$AB$16,FALSE)&lt;Ярлык!C562,"",Ярлык!$AF$4))</f>
        <v>#N/A</v>
      </c>
      <c r="B562" s="34" t="e">
        <f>VLOOKUP(C562,Заявка!$A$17:$AH$29,Заявка!$D$16+Заявка!$A$16,TRUE)</f>
        <v>#N/A</v>
      </c>
      <c r="C562" s="36">
        <f>C561</f>
        <v>36</v>
      </c>
      <c r="D562" s="63"/>
      <c r="E562" s="64"/>
      <c r="F562" s="64"/>
      <c r="G562" s="64"/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64"/>
      <c r="W562" s="65"/>
      <c r="X562" s="64"/>
      <c r="Y562" s="64"/>
      <c r="Z562" s="64"/>
      <c r="AA562" s="64"/>
      <c r="AB562" s="64"/>
      <c r="AC562" s="64"/>
      <c r="AD562" s="64"/>
      <c r="AE562" s="66"/>
    </row>
    <row r="563" spans="1:31" ht="18.75" customHeight="1" x14ac:dyDescent="0.25">
      <c r="A563" s="43" t="e">
        <f>IF($AF$13=Спр!$A$87,Ярлык!B563,IF(VLOOKUP($AF$4,Заявка!$D$17:$AH$29,Заявка!$AB$16,FALSE)&lt;Ярлык!C563,"",Ярлык!$AF$4))</f>
        <v>#N/A</v>
      </c>
      <c r="B563" s="34" t="e">
        <f>VLOOKUP(C563,Заявка!$A$17:$AH$29,Заявка!$D$16+Заявка!$A$16,TRUE)</f>
        <v>#N/A</v>
      </c>
      <c r="C563" s="36">
        <f t="shared" ref="C563:C575" si="35">C562</f>
        <v>36</v>
      </c>
      <c r="D563" s="67"/>
      <c r="E563" s="98" t="s">
        <v>83</v>
      </c>
      <c r="F563" s="98"/>
      <c r="G563" s="98"/>
      <c r="H563" s="98"/>
      <c r="I563" s="98"/>
      <c r="J563" s="99" t="e">
        <f>VLOOKUP($A562,Заявка!$D$17:$AH$29,Заявка!$H$16,FALSE)</f>
        <v>#N/A</v>
      </c>
      <c r="K563" s="100"/>
      <c r="L563" s="100"/>
      <c r="M563" s="100"/>
      <c r="N563" s="100"/>
      <c r="O563" s="100"/>
      <c r="P563" s="100"/>
      <c r="Q563" s="100"/>
      <c r="R563" s="100"/>
      <c r="S563" s="101"/>
      <c r="T563" s="68"/>
      <c r="U563" s="68"/>
      <c r="V563" s="68"/>
      <c r="W563" s="69"/>
      <c r="X563" s="102" t="s">
        <v>76</v>
      </c>
      <c r="Y563" s="103"/>
      <c r="Z563" s="103"/>
      <c r="AA563" s="104"/>
      <c r="AB563" s="105" t="s">
        <v>61</v>
      </c>
      <c r="AC563" s="106"/>
      <c r="AD563" s="107"/>
      <c r="AE563" s="70"/>
    </row>
    <row r="564" spans="1:31" ht="3" customHeight="1" x14ac:dyDescent="0.25">
      <c r="A564" s="43" t="e">
        <f>IF($AF$13=Спр!$A$87,Ярлык!B564,IF(VLOOKUP($AF$4,Заявка!$D$17:$AH$29,Заявка!$AB$16,FALSE)&lt;Ярлык!C564,"",Ярлык!$AF$4))</f>
        <v>#N/A</v>
      </c>
      <c r="B564" s="34" t="e">
        <f>VLOOKUP(C564,Заявка!$A$17:$AH$29,Заявка!$D$16+Заявка!$A$16,TRUE)</f>
        <v>#N/A</v>
      </c>
      <c r="C564" s="36">
        <f t="shared" si="35"/>
        <v>36</v>
      </c>
      <c r="D564" s="67"/>
      <c r="E564" s="71"/>
      <c r="F564" s="71"/>
      <c r="G564" s="71"/>
      <c r="H564" s="71"/>
      <c r="I564" s="71"/>
      <c r="J564" s="72"/>
      <c r="K564" s="72"/>
      <c r="L564" s="72"/>
      <c r="M564" s="72"/>
      <c r="N564" s="72"/>
      <c r="O564" s="72"/>
      <c r="P564" s="72"/>
      <c r="Q564" s="68"/>
      <c r="R564" s="73"/>
      <c r="S564" s="73"/>
      <c r="T564" s="73"/>
      <c r="U564" s="73"/>
      <c r="V564" s="74"/>
      <c r="W564" s="75"/>
      <c r="X564" s="74"/>
      <c r="Y564" s="74"/>
      <c r="Z564" s="74"/>
      <c r="AA564" s="74"/>
      <c r="AB564" s="74"/>
      <c r="AC564" s="74"/>
      <c r="AD564" s="74"/>
      <c r="AE564" s="70"/>
    </row>
    <row r="565" spans="1:31" ht="1.5" customHeight="1" x14ac:dyDescent="0.25">
      <c r="A565" s="43" t="e">
        <f>IF($AF$13=Спр!$A$87,Ярлык!B565,IF(VLOOKUP($AF$4,Заявка!$D$17:$AH$29,Заявка!$AB$16,FALSE)&lt;Ярлык!C565,"",Ярлык!$AF$4))</f>
        <v>#N/A</v>
      </c>
      <c r="B565" s="34" t="e">
        <f>VLOOKUP(C565,Заявка!$A$17:$AH$29,Заявка!$D$16+Заявка!$A$16,TRUE)</f>
        <v>#N/A</v>
      </c>
      <c r="C565" s="36">
        <f t="shared" si="35"/>
        <v>36</v>
      </c>
      <c r="D565" s="67"/>
      <c r="E565" s="68"/>
      <c r="F565" s="68"/>
      <c r="G565" s="68"/>
      <c r="H565" s="68"/>
      <c r="I565" s="68"/>
      <c r="J565" s="68"/>
      <c r="K565" s="68"/>
      <c r="L565" s="68"/>
      <c r="M565" s="68"/>
      <c r="N565" s="68"/>
      <c r="O565" s="68"/>
      <c r="P565" s="68"/>
      <c r="Q565" s="68"/>
      <c r="R565" s="68"/>
      <c r="S565" s="68"/>
      <c r="T565" s="68"/>
      <c r="U565" s="68"/>
      <c r="V565" s="68"/>
      <c r="W565" s="69"/>
      <c r="X565" s="68"/>
      <c r="Y565" s="68"/>
      <c r="Z565" s="68"/>
      <c r="AA565" s="68"/>
      <c r="AB565" s="68"/>
      <c r="AC565" s="68"/>
      <c r="AD565" s="68"/>
      <c r="AE565" s="70"/>
    </row>
    <row r="566" spans="1:31" ht="12" customHeight="1" x14ac:dyDescent="0.25">
      <c r="A566" s="43" t="e">
        <f>IF($AF$13=Спр!$A$87,Ярлык!B566,IF(VLOOKUP($AF$4,Заявка!$D$17:$AH$29,Заявка!$AB$16,FALSE)&lt;Ярлык!C566,"",Ярлык!$AF$4))</f>
        <v>#N/A</v>
      </c>
      <c r="B566" s="34" t="e">
        <f>VLOOKUP(C566,Заявка!$A$17:$AH$29,Заявка!$D$16+Заявка!$A$16,TRUE)</f>
        <v>#N/A</v>
      </c>
      <c r="C566" s="36">
        <f t="shared" si="35"/>
        <v>36</v>
      </c>
      <c r="D566" s="67"/>
      <c r="E566" s="108" t="s">
        <v>82</v>
      </c>
      <c r="F566" s="108"/>
      <c r="G566" s="108"/>
      <c r="H566" s="108"/>
      <c r="I566" s="108"/>
      <c r="J566" s="111" t="e">
        <f>VLOOKUP($A565,Заявка!$D$17:$AH$29,Заявка!$O$16,FALSE)</f>
        <v>#N/A</v>
      </c>
      <c r="K566" s="111"/>
      <c r="L566" s="111"/>
      <c r="M566" s="111"/>
      <c r="N566" s="111"/>
      <c r="O566" s="111"/>
      <c r="P566" s="111"/>
      <c r="Q566" s="111"/>
      <c r="R566" s="111"/>
      <c r="S566" s="111"/>
      <c r="T566" s="111"/>
      <c r="U566" s="111"/>
      <c r="V566" s="68"/>
      <c r="W566" s="69"/>
      <c r="X566" s="114" t="s">
        <v>77</v>
      </c>
      <c r="Y566" s="114"/>
      <c r="Z566" s="114"/>
      <c r="AA566" s="114"/>
      <c r="AB566" s="114"/>
      <c r="AC566" s="114"/>
      <c r="AD566" s="114"/>
      <c r="AE566" s="70"/>
    </row>
    <row r="567" spans="1:31" ht="3" customHeight="1" x14ac:dyDescent="0.25">
      <c r="A567" s="43" t="e">
        <f>IF($AF$13=Спр!$A$87,Ярлык!B567,IF(VLOOKUP($AF$4,Заявка!$D$17:$AH$29,Заявка!$AB$16,FALSE)&lt;Ярлык!C567,"",Ярлык!$AF$4))</f>
        <v>#N/A</v>
      </c>
      <c r="B567" s="34" t="e">
        <f>VLOOKUP(C567,Заявка!$A$17:$AH$29,Заявка!$D$16+Заявка!$A$16,TRUE)</f>
        <v>#N/A</v>
      </c>
      <c r="C567" s="36">
        <f t="shared" si="35"/>
        <v>36</v>
      </c>
      <c r="D567" s="67"/>
      <c r="E567" s="109"/>
      <c r="F567" s="109"/>
      <c r="G567" s="109"/>
      <c r="H567" s="109"/>
      <c r="I567" s="109"/>
      <c r="J567" s="112"/>
      <c r="K567" s="112"/>
      <c r="L567" s="112"/>
      <c r="M567" s="112"/>
      <c r="N567" s="112"/>
      <c r="O567" s="112"/>
      <c r="P567" s="112"/>
      <c r="Q567" s="112"/>
      <c r="R567" s="112"/>
      <c r="S567" s="112"/>
      <c r="T567" s="112"/>
      <c r="U567" s="112"/>
      <c r="V567" s="68"/>
      <c r="W567" s="69"/>
      <c r="X567" s="68"/>
      <c r="Y567" s="68"/>
      <c r="Z567" s="68"/>
      <c r="AA567" s="68"/>
      <c r="AB567" s="68"/>
      <c r="AC567" s="68"/>
      <c r="AD567" s="68"/>
      <c r="AE567" s="70"/>
    </row>
    <row r="568" spans="1:31" ht="15" customHeight="1" x14ac:dyDescent="0.25">
      <c r="A568" s="43" t="e">
        <f>IF($AF$13=Спр!$A$87,Ярлык!B568,IF(VLOOKUP($AF$4,Заявка!$D$17:$AH$29,Заявка!$AB$16,FALSE)&lt;Ярлык!C568,"",Ярлык!$AF$4))</f>
        <v>#N/A</v>
      </c>
      <c r="B568" s="34" t="e">
        <f>VLOOKUP(C568,Заявка!$A$17:$AH$29,Заявка!$D$16+Заявка!$A$16,TRUE)</f>
        <v>#N/A</v>
      </c>
      <c r="C568" s="36">
        <f t="shared" si="35"/>
        <v>36</v>
      </c>
      <c r="D568" s="67"/>
      <c r="E568" s="110"/>
      <c r="F568" s="110"/>
      <c r="G568" s="110"/>
      <c r="H568" s="110"/>
      <c r="I568" s="110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68"/>
      <c r="W568" s="69"/>
      <c r="X568" s="115" t="str">
        <f>Заявка!$L$10</f>
        <v>ООО "Довольный клиент"</v>
      </c>
      <c r="Y568" s="116"/>
      <c r="Z568" s="116"/>
      <c r="AA568" s="116"/>
      <c r="AB568" s="116"/>
      <c r="AC568" s="116"/>
      <c r="AD568" s="117"/>
      <c r="AE568" s="70"/>
    </row>
    <row r="569" spans="1:31" ht="12.75" customHeight="1" x14ac:dyDescent="0.25">
      <c r="A569" s="43" t="e">
        <f>IF($AF$13=Спр!$A$87,Ярлык!B569,IF(VLOOKUP($AF$4,Заявка!$D$17:$AH$29,Заявка!$AB$16,FALSE)&lt;Ярлык!C569,"",Ярлык!$AF$4))</f>
        <v>#N/A</v>
      </c>
      <c r="B569" s="34" t="e">
        <f>VLOOKUP(C569,Заявка!$A$17:$AH$29,Заявка!$D$16+Заявка!$A$16,TRUE)</f>
        <v>#N/A</v>
      </c>
      <c r="C569" s="36">
        <f t="shared" si="35"/>
        <v>36</v>
      </c>
      <c r="D569" s="67"/>
      <c r="E569" s="118" t="s">
        <v>78</v>
      </c>
      <c r="F569" s="119"/>
      <c r="G569" s="119"/>
      <c r="H569" s="119"/>
      <c r="I569" s="120"/>
      <c r="J569" s="124" t="e">
        <f>VLOOKUP($A569,Заявка!$D$17:$AH$29,Заявка!$E$16,FALSE)</f>
        <v>#N/A</v>
      </c>
      <c r="K569" s="124"/>
      <c r="L569" s="124"/>
      <c r="M569" s="124"/>
      <c r="N569" s="124"/>
      <c r="O569" s="126" t="e">
        <f>VLOOKUP($A569,Заявка!$D$17:$AH$29,Заявка!$J$16,FALSE)</f>
        <v>#N/A</v>
      </c>
      <c r="P569" s="127"/>
      <c r="Q569" s="127"/>
      <c r="R569" s="127"/>
      <c r="S569" s="127"/>
      <c r="T569" s="127"/>
      <c r="U569" s="128"/>
      <c r="V569" s="68"/>
      <c r="W569" s="69"/>
      <c r="X569" s="132" t="str">
        <f>Заявка!$L$9</f>
        <v>Москва</v>
      </c>
      <c r="Y569" s="133"/>
      <c r="Z569" s="133"/>
      <c r="AA569" s="133"/>
      <c r="AB569" s="133"/>
      <c r="AC569" s="133"/>
      <c r="AD569" s="134"/>
      <c r="AE569" s="70"/>
    </row>
    <row r="570" spans="1:31" ht="7.5" customHeight="1" x14ac:dyDescent="0.25">
      <c r="A570" s="43" t="e">
        <f>IF($AF$13=Спр!$A$87,Ярлык!B570,IF(VLOOKUP($AF$4,Заявка!$D$17:$AH$29,Заявка!$AB$16,FALSE)&lt;Ярлык!C570,"",Ярлык!$AF$4))</f>
        <v>#N/A</v>
      </c>
      <c r="B570" s="34" t="e">
        <f>VLOOKUP(C570,Заявка!$A$17:$AH$29,Заявка!$D$16+Заявка!$A$16,TRUE)</f>
        <v>#N/A</v>
      </c>
      <c r="C570" s="36">
        <f t="shared" si="35"/>
        <v>36</v>
      </c>
      <c r="D570" s="67"/>
      <c r="E570" s="121"/>
      <c r="F570" s="122"/>
      <c r="G570" s="122"/>
      <c r="H570" s="122"/>
      <c r="I570" s="123"/>
      <c r="J570" s="125"/>
      <c r="K570" s="125"/>
      <c r="L570" s="125"/>
      <c r="M570" s="125"/>
      <c r="N570" s="125"/>
      <c r="O570" s="129"/>
      <c r="P570" s="130"/>
      <c r="Q570" s="130"/>
      <c r="R570" s="130"/>
      <c r="S570" s="130"/>
      <c r="T570" s="130"/>
      <c r="U570" s="131"/>
      <c r="V570" s="68"/>
      <c r="W570" s="69"/>
      <c r="X570" s="135"/>
      <c r="Y570" s="136"/>
      <c r="Z570" s="136"/>
      <c r="AA570" s="136"/>
      <c r="AB570" s="136"/>
      <c r="AC570" s="136"/>
      <c r="AD570" s="137"/>
      <c r="AE570" s="70"/>
    </row>
    <row r="571" spans="1:31" ht="13.5" customHeight="1" x14ac:dyDescent="0.25">
      <c r="A571" s="43" t="e">
        <f>IF($AF$13=Спр!$A$87,Ярлык!B571,IF(VLOOKUP($AF$4,Заявка!$D$17:$AH$29,Заявка!$AB$16,FALSE)&lt;Ярлык!C571,"",Ярлык!$AF$4))</f>
        <v>#N/A</v>
      </c>
      <c r="B571" s="34" t="e">
        <f>VLOOKUP(C571,Заявка!$A$17:$AH$29,Заявка!$D$16+Заявка!$A$16,TRUE)</f>
        <v>#N/A</v>
      </c>
      <c r="C571" s="36">
        <f t="shared" si="35"/>
        <v>36</v>
      </c>
      <c r="D571" s="67"/>
      <c r="E571" s="96" t="s">
        <v>79</v>
      </c>
      <c r="F571" s="96"/>
      <c r="G571" s="96"/>
      <c r="H571" s="96"/>
      <c r="I571" s="96"/>
      <c r="J571" s="97" t="e">
        <f>VLOOKUP($A571,Заявка!$D$17:$AH$29,Заявка!$T$16,FALSE)</f>
        <v>#N/A</v>
      </c>
      <c r="K571" s="97"/>
      <c r="L571" s="97"/>
      <c r="M571" s="97"/>
      <c r="N571" s="97"/>
      <c r="O571" s="97"/>
      <c r="P571" s="97"/>
      <c r="Q571" s="97"/>
      <c r="R571" s="97"/>
      <c r="S571" s="97"/>
      <c r="T571" s="97"/>
      <c r="U571" s="97"/>
      <c r="V571" s="68"/>
      <c r="W571" s="69"/>
      <c r="X571" s="135"/>
      <c r="Y571" s="136"/>
      <c r="Z571" s="136"/>
      <c r="AA571" s="136"/>
      <c r="AB571" s="136"/>
      <c r="AC571" s="136"/>
      <c r="AD571" s="137"/>
      <c r="AE571" s="70"/>
    </row>
    <row r="572" spans="1:31" ht="3" customHeight="1" x14ac:dyDescent="0.25">
      <c r="A572" s="43" t="e">
        <f>IF($AF$13=Спр!$A$87,Ярлык!B572,IF(VLOOKUP($AF$4,Заявка!$D$17:$AH$29,Заявка!$AB$16,FALSE)&lt;Ярлык!C572,"",Ярлык!$AF$4))</f>
        <v>#N/A</v>
      </c>
      <c r="B572" s="34" t="e">
        <f>VLOOKUP(C572,Заявка!$A$17:$AH$29,Заявка!$D$16+Заявка!$A$16,TRUE)</f>
        <v>#N/A</v>
      </c>
      <c r="C572" s="36">
        <f t="shared" si="35"/>
        <v>36</v>
      </c>
      <c r="D572" s="67"/>
      <c r="E572" s="68"/>
      <c r="F572" s="68"/>
      <c r="G572" s="68"/>
      <c r="H572" s="68"/>
      <c r="I572" s="68"/>
      <c r="J572" s="68"/>
      <c r="K572" s="68"/>
      <c r="L572" s="68"/>
      <c r="M572" s="68"/>
      <c r="N572" s="68"/>
      <c r="O572" s="68"/>
      <c r="P572" s="68"/>
      <c r="Q572" s="68"/>
      <c r="R572" s="68"/>
      <c r="S572" s="68"/>
      <c r="T572" s="68"/>
      <c r="U572" s="68"/>
      <c r="V572" s="68"/>
      <c r="W572" s="69"/>
      <c r="X572" s="135" t="str">
        <f>Заявка!$L$11</f>
        <v>89991112223 Удальцов Вячеслав</v>
      </c>
      <c r="Y572" s="136"/>
      <c r="Z572" s="136"/>
      <c r="AA572" s="136"/>
      <c r="AB572" s="136"/>
      <c r="AC572" s="136"/>
      <c r="AD572" s="137"/>
      <c r="AE572" s="70"/>
    </row>
    <row r="573" spans="1:31" ht="15" customHeight="1" x14ac:dyDescent="0.25">
      <c r="A573" s="43" t="e">
        <f>IF($AF$13=Спр!$A$87,Ярлык!B573,IF(VLOOKUP($AF$4,Заявка!$D$17:$AH$29,Заявка!$AB$16,FALSE)&lt;Ярлык!C573,"",Ярлык!$AF$4))</f>
        <v>#N/A</v>
      </c>
      <c r="B573" s="34" t="e">
        <f>VLOOKUP(C573,Заявка!$A$17:$AH$29,Заявка!$D$16+Заявка!$A$16,TRUE)</f>
        <v>#N/A</v>
      </c>
      <c r="C573" s="36">
        <f t="shared" si="35"/>
        <v>36</v>
      </c>
      <c r="D573" s="67"/>
      <c r="E573" s="141" t="s">
        <v>80</v>
      </c>
      <c r="F573" s="141"/>
      <c r="G573" s="141"/>
      <c r="H573" s="141"/>
      <c r="I573" s="143">
        <f ca="1">TODAY()</f>
        <v>46093</v>
      </c>
      <c r="J573" s="144"/>
      <c r="K573" s="144"/>
      <c r="L573" s="144"/>
      <c r="M573" s="68"/>
      <c r="N573" s="141" t="s">
        <v>81</v>
      </c>
      <c r="O573" s="141"/>
      <c r="P573" s="141"/>
      <c r="Q573" s="141"/>
      <c r="R573" s="146"/>
      <c r="S573" s="147"/>
      <c r="T573" s="147"/>
      <c r="U573" s="147"/>
      <c r="V573" s="68"/>
      <c r="W573" s="69"/>
      <c r="X573" s="138"/>
      <c r="Y573" s="139"/>
      <c r="Z573" s="139"/>
      <c r="AA573" s="139"/>
      <c r="AB573" s="139"/>
      <c r="AC573" s="139"/>
      <c r="AD573" s="140"/>
      <c r="AE573" s="70"/>
    </row>
    <row r="574" spans="1:31" ht="6" customHeight="1" x14ac:dyDescent="0.25">
      <c r="A574" s="43" t="e">
        <f>IF($AF$13=Спр!$A$87,Ярлык!B574,IF(VLOOKUP($AF$4,Заявка!$D$17:$AH$29,Заявка!$AB$16,FALSE)&lt;Ярлык!C574,"",Ярлык!$AF$4))</f>
        <v>#N/A</v>
      </c>
      <c r="B574" s="34" t="e">
        <f>VLOOKUP(C574,Заявка!$A$17:$AH$29,Заявка!$D$16+Заявка!$A$16,TRUE)</f>
        <v>#N/A</v>
      </c>
      <c r="C574" s="36">
        <f t="shared" si="35"/>
        <v>36</v>
      </c>
      <c r="D574" s="67"/>
      <c r="E574" s="142"/>
      <c r="F574" s="142"/>
      <c r="G574" s="142"/>
      <c r="H574" s="142"/>
      <c r="I574" s="145"/>
      <c r="J574" s="145"/>
      <c r="K574" s="145"/>
      <c r="L574" s="145"/>
      <c r="M574" s="68"/>
      <c r="N574" s="142"/>
      <c r="O574" s="142"/>
      <c r="P574" s="142"/>
      <c r="Q574" s="142"/>
      <c r="R574" s="148"/>
      <c r="S574" s="148"/>
      <c r="T574" s="148"/>
      <c r="U574" s="148"/>
      <c r="V574" s="68"/>
      <c r="W574" s="69"/>
      <c r="X574" s="68"/>
      <c r="Y574" s="68"/>
      <c r="Z574" s="68"/>
      <c r="AA574" s="68"/>
      <c r="AB574" s="68"/>
      <c r="AC574" s="68"/>
      <c r="AD574" s="68"/>
      <c r="AE574" s="70"/>
    </row>
    <row r="575" spans="1:31" ht="6" customHeight="1" x14ac:dyDescent="0.25">
      <c r="A575" s="43" t="e">
        <f>IF($AF$13=Спр!$A$87,Ярлык!B575,IF(VLOOKUP($AF$4,Заявка!$D$17:$AH$29,Заявка!$AB$16,FALSE)&lt;Ярлык!C575,"",Ярлык!$AF$4))</f>
        <v>#N/A</v>
      </c>
      <c r="B575" s="34" t="e">
        <f>VLOOKUP(C575,Заявка!$A$17:$AH$29,Заявка!$D$16+Заявка!$A$16,TRUE)</f>
        <v>#N/A</v>
      </c>
      <c r="C575" s="37">
        <f t="shared" si="35"/>
        <v>36</v>
      </c>
      <c r="D575" s="76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77"/>
      <c r="P575" s="77"/>
      <c r="Q575" s="77"/>
      <c r="R575" s="77"/>
      <c r="S575" s="77"/>
      <c r="T575" s="77"/>
      <c r="U575" s="77"/>
      <c r="V575" s="77"/>
      <c r="W575" s="78"/>
      <c r="X575" s="77"/>
      <c r="Y575" s="77"/>
      <c r="Z575" s="77"/>
      <c r="AA575" s="77"/>
      <c r="AB575" s="77"/>
      <c r="AC575" s="77"/>
      <c r="AD575" s="77"/>
      <c r="AE575" s="79"/>
    </row>
    <row r="576" spans="1:31" ht="10.5" customHeight="1" thickBot="1" x14ac:dyDescent="0.3">
      <c r="A576" s="43" t="e">
        <f>IF($AF$13=Спр!$A$87,Ярлык!B576,IF(VLOOKUP($AF$4,Заявка!$D$17:$AH$29,Заявка!$AB$16,FALSE)&lt;Ярлык!C576,"",Ярлык!$AF$4))</f>
        <v>#N/A</v>
      </c>
      <c r="B576" s="34" t="e">
        <f>VLOOKUP(C576,Заявка!$A$17:$AH$29,Заявка!$D$16+Заявка!$A$16,TRUE)</f>
        <v>#N/A</v>
      </c>
      <c r="C576" s="37">
        <f>C575</f>
        <v>36</v>
      </c>
      <c r="D576" s="80"/>
      <c r="E576" s="80"/>
      <c r="F576" s="80"/>
      <c r="G576" s="80"/>
      <c r="H576" s="80"/>
      <c r="I576" s="80"/>
      <c r="J576" s="80"/>
      <c r="K576" s="80"/>
      <c r="L576" s="80"/>
      <c r="M576" s="80"/>
      <c r="N576" s="80"/>
      <c r="O576" s="80"/>
      <c r="P576" s="80"/>
      <c r="Q576" s="80"/>
      <c r="R576" s="80"/>
      <c r="S576" s="80"/>
      <c r="T576" s="80"/>
      <c r="U576" s="80"/>
      <c r="V576" s="80"/>
      <c r="W576" s="80"/>
      <c r="X576" s="80"/>
      <c r="Y576" s="80"/>
      <c r="Z576" s="80"/>
      <c r="AA576" s="80"/>
      <c r="AB576" s="80"/>
      <c r="AC576" s="80"/>
      <c r="AD576" s="80"/>
      <c r="AE576" s="80"/>
    </row>
    <row r="577" spans="1:31" ht="10.5" customHeight="1" x14ac:dyDescent="0.25">
      <c r="A577" s="43" t="e">
        <f>IF($AF$13=Спр!$A$87,Ярлык!B577,IF(VLOOKUP($AF$4,Заявка!$D$17:$AH$29,Заявка!$AB$16,FALSE)&lt;Ярлык!C577,"",Ярлык!$AF$4))</f>
        <v>#N/A</v>
      </c>
      <c r="B577" s="34" t="e">
        <f>VLOOKUP(C577,Заявка!$A$17:$AH$29,Заявка!$D$16+Заявка!$A$16,TRUE)</f>
        <v>#N/A</v>
      </c>
      <c r="C577" s="35">
        <f>C576+1</f>
        <v>37</v>
      </c>
    </row>
    <row r="578" spans="1:31" ht="3.75" customHeight="1" x14ac:dyDescent="0.25">
      <c r="A578" s="43" t="e">
        <f>IF($AF$13=Спр!$A$87,Ярлык!B578,IF(VLOOKUP($AF$4,Заявка!$D$17:$AH$29,Заявка!$AB$16,FALSE)&lt;Ярлык!C578,"",Ярлык!$AF$4))</f>
        <v>#N/A</v>
      </c>
      <c r="B578" s="34" t="e">
        <f>VLOOKUP(C578,Заявка!$A$17:$AH$29,Заявка!$D$16+Заявка!$A$16,TRUE)</f>
        <v>#N/A</v>
      </c>
      <c r="C578" s="36">
        <f>C577</f>
        <v>37</v>
      </c>
      <c r="D578" s="63"/>
      <c r="E578" s="64"/>
      <c r="F578" s="64"/>
      <c r="G578" s="64"/>
      <c r="H578" s="64"/>
      <c r="I578" s="64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64"/>
      <c r="W578" s="65"/>
      <c r="X578" s="64"/>
      <c r="Y578" s="64"/>
      <c r="Z578" s="64"/>
      <c r="AA578" s="64"/>
      <c r="AB578" s="64"/>
      <c r="AC578" s="64"/>
      <c r="AD578" s="64"/>
      <c r="AE578" s="66"/>
    </row>
    <row r="579" spans="1:31" ht="18.75" customHeight="1" x14ac:dyDescent="0.25">
      <c r="A579" s="43" t="e">
        <f>IF($AF$13=Спр!$A$87,Ярлык!B579,IF(VLOOKUP($AF$4,Заявка!$D$17:$AH$29,Заявка!$AB$16,FALSE)&lt;Ярлык!C579,"",Ярлык!$AF$4))</f>
        <v>#N/A</v>
      </c>
      <c r="B579" s="34" t="e">
        <f>VLOOKUP(C579,Заявка!$A$17:$AH$29,Заявка!$D$16+Заявка!$A$16,TRUE)</f>
        <v>#N/A</v>
      </c>
      <c r="C579" s="36">
        <f t="shared" ref="C579:C591" si="36">C578</f>
        <v>37</v>
      </c>
      <c r="D579" s="67"/>
      <c r="E579" s="98" t="s">
        <v>83</v>
      </c>
      <c r="F579" s="98"/>
      <c r="G579" s="98"/>
      <c r="H579" s="98"/>
      <c r="I579" s="98"/>
      <c r="J579" s="99" t="e">
        <f>VLOOKUP($A578,Заявка!$D$17:$AH$29,Заявка!$H$16,FALSE)</f>
        <v>#N/A</v>
      </c>
      <c r="K579" s="100"/>
      <c r="L579" s="100"/>
      <c r="M579" s="100"/>
      <c r="N579" s="100"/>
      <c r="O579" s="100"/>
      <c r="P579" s="100"/>
      <c r="Q579" s="100"/>
      <c r="R579" s="100"/>
      <c r="S579" s="101"/>
      <c r="T579" s="68"/>
      <c r="U579" s="68"/>
      <c r="V579" s="68"/>
      <c r="W579" s="69"/>
      <c r="X579" s="102" t="s">
        <v>76</v>
      </c>
      <c r="Y579" s="103"/>
      <c r="Z579" s="103"/>
      <c r="AA579" s="104"/>
      <c r="AB579" s="105" t="s">
        <v>61</v>
      </c>
      <c r="AC579" s="106"/>
      <c r="AD579" s="107"/>
      <c r="AE579" s="70"/>
    </row>
    <row r="580" spans="1:31" ht="3" customHeight="1" x14ac:dyDescent="0.25">
      <c r="A580" s="43" t="e">
        <f>IF($AF$13=Спр!$A$87,Ярлык!B580,IF(VLOOKUP($AF$4,Заявка!$D$17:$AH$29,Заявка!$AB$16,FALSE)&lt;Ярлык!C580,"",Ярлык!$AF$4))</f>
        <v>#N/A</v>
      </c>
      <c r="B580" s="34" t="e">
        <f>VLOOKUP(C580,Заявка!$A$17:$AH$29,Заявка!$D$16+Заявка!$A$16,TRUE)</f>
        <v>#N/A</v>
      </c>
      <c r="C580" s="36">
        <f t="shared" si="36"/>
        <v>37</v>
      </c>
      <c r="D580" s="67"/>
      <c r="E580" s="71"/>
      <c r="F580" s="71"/>
      <c r="G580" s="71"/>
      <c r="H580" s="71"/>
      <c r="I580" s="71"/>
      <c r="J580" s="72"/>
      <c r="K580" s="72"/>
      <c r="L580" s="72"/>
      <c r="M580" s="72"/>
      <c r="N580" s="72"/>
      <c r="O580" s="72"/>
      <c r="P580" s="72"/>
      <c r="Q580" s="68"/>
      <c r="R580" s="73"/>
      <c r="S580" s="73"/>
      <c r="T580" s="73"/>
      <c r="U580" s="73"/>
      <c r="V580" s="74"/>
      <c r="W580" s="75"/>
      <c r="X580" s="74"/>
      <c r="Y580" s="74"/>
      <c r="Z580" s="74"/>
      <c r="AA580" s="74"/>
      <c r="AB580" s="74"/>
      <c r="AC580" s="74"/>
      <c r="AD580" s="74"/>
      <c r="AE580" s="70"/>
    </row>
    <row r="581" spans="1:31" ht="1.5" customHeight="1" x14ac:dyDescent="0.25">
      <c r="A581" s="43" t="e">
        <f>IF($AF$13=Спр!$A$87,Ярлык!B581,IF(VLOOKUP($AF$4,Заявка!$D$17:$AH$29,Заявка!$AB$16,FALSE)&lt;Ярлык!C581,"",Ярлык!$AF$4))</f>
        <v>#N/A</v>
      </c>
      <c r="B581" s="34" t="e">
        <f>VLOOKUP(C581,Заявка!$A$17:$AH$29,Заявка!$D$16+Заявка!$A$16,TRUE)</f>
        <v>#N/A</v>
      </c>
      <c r="C581" s="36">
        <f t="shared" si="36"/>
        <v>37</v>
      </c>
      <c r="D581" s="67"/>
      <c r="E581" s="68"/>
      <c r="F581" s="68"/>
      <c r="G581" s="68"/>
      <c r="H581" s="68"/>
      <c r="I581" s="68"/>
      <c r="J581" s="68"/>
      <c r="K581" s="68"/>
      <c r="L581" s="68"/>
      <c r="M581" s="68"/>
      <c r="N581" s="68"/>
      <c r="O581" s="68"/>
      <c r="P581" s="68"/>
      <c r="Q581" s="68"/>
      <c r="R581" s="68"/>
      <c r="S581" s="68"/>
      <c r="T581" s="68"/>
      <c r="U581" s="68"/>
      <c r="V581" s="68"/>
      <c r="W581" s="69"/>
      <c r="X581" s="68"/>
      <c r="Y581" s="68"/>
      <c r="Z581" s="68"/>
      <c r="AA581" s="68"/>
      <c r="AB581" s="68"/>
      <c r="AC581" s="68"/>
      <c r="AD581" s="68"/>
      <c r="AE581" s="70"/>
    </row>
    <row r="582" spans="1:31" ht="12" customHeight="1" x14ac:dyDescent="0.25">
      <c r="A582" s="43" t="e">
        <f>IF($AF$13=Спр!$A$87,Ярлык!B582,IF(VLOOKUP($AF$4,Заявка!$D$17:$AH$29,Заявка!$AB$16,FALSE)&lt;Ярлык!C582,"",Ярлык!$AF$4))</f>
        <v>#N/A</v>
      </c>
      <c r="B582" s="34" t="e">
        <f>VLOOKUP(C582,Заявка!$A$17:$AH$29,Заявка!$D$16+Заявка!$A$16,TRUE)</f>
        <v>#N/A</v>
      </c>
      <c r="C582" s="36">
        <f t="shared" si="36"/>
        <v>37</v>
      </c>
      <c r="D582" s="67"/>
      <c r="E582" s="108" t="s">
        <v>82</v>
      </c>
      <c r="F582" s="108"/>
      <c r="G582" s="108"/>
      <c r="H582" s="108"/>
      <c r="I582" s="108"/>
      <c r="J582" s="111" t="e">
        <f>VLOOKUP($A581,Заявка!$D$17:$AH$29,Заявка!$O$16,FALSE)</f>
        <v>#N/A</v>
      </c>
      <c r="K582" s="111"/>
      <c r="L582" s="111"/>
      <c r="M582" s="111"/>
      <c r="N582" s="111"/>
      <c r="O582" s="111"/>
      <c r="P582" s="111"/>
      <c r="Q582" s="111"/>
      <c r="R582" s="111"/>
      <c r="S582" s="111"/>
      <c r="T582" s="111"/>
      <c r="U582" s="111"/>
      <c r="V582" s="68"/>
      <c r="W582" s="69"/>
      <c r="X582" s="114" t="s">
        <v>77</v>
      </c>
      <c r="Y582" s="114"/>
      <c r="Z582" s="114"/>
      <c r="AA582" s="114"/>
      <c r="AB582" s="114"/>
      <c r="AC582" s="114"/>
      <c r="AD582" s="114"/>
      <c r="AE582" s="70"/>
    </row>
    <row r="583" spans="1:31" ht="3" customHeight="1" x14ac:dyDescent="0.25">
      <c r="A583" s="43" t="e">
        <f>IF($AF$13=Спр!$A$87,Ярлык!B583,IF(VLOOKUP($AF$4,Заявка!$D$17:$AH$29,Заявка!$AB$16,FALSE)&lt;Ярлык!C583,"",Ярлык!$AF$4))</f>
        <v>#N/A</v>
      </c>
      <c r="B583" s="34" t="e">
        <f>VLOOKUP(C583,Заявка!$A$17:$AH$29,Заявка!$D$16+Заявка!$A$16,TRUE)</f>
        <v>#N/A</v>
      </c>
      <c r="C583" s="36">
        <f t="shared" si="36"/>
        <v>37</v>
      </c>
      <c r="D583" s="67"/>
      <c r="E583" s="109"/>
      <c r="F583" s="109"/>
      <c r="G583" s="109"/>
      <c r="H583" s="109"/>
      <c r="I583" s="109"/>
      <c r="J583" s="112"/>
      <c r="K583" s="112"/>
      <c r="L583" s="112"/>
      <c r="M583" s="112"/>
      <c r="N583" s="112"/>
      <c r="O583" s="112"/>
      <c r="P583" s="112"/>
      <c r="Q583" s="112"/>
      <c r="R583" s="112"/>
      <c r="S583" s="112"/>
      <c r="T583" s="112"/>
      <c r="U583" s="112"/>
      <c r="V583" s="68"/>
      <c r="W583" s="69"/>
      <c r="X583" s="68"/>
      <c r="Y583" s="68"/>
      <c r="Z583" s="68"/>
      <c r="AA583" s="68"/>
      <c r="AB583" s="68"/>
      <c r="AC583" s="68"/>
      <c r="AD583" s="68"/>
      <c r="AE583" s="70"/>
    </row>
    <row r="584" spans="1:31" ht="15" customHeight="1" x14ac:dyDescent="0.25">
      <c r="A584" s="43" t="e">
        <f>IF($AF$13=Спр!$A$87,Ярлык!B584,IF(VLOOKUP($AF$4,Заявка!$D$17:$AH$29,Заявка!$AB$16,FALSE)&lt;Ярлык!C584,"",Ярлык!$AF$4))</f>
        <v>#N/A</v>
      </c>
      <c r="B584" s="34" t="e">
        <f>VLOOKUP(C584,Заявка!$A$17:$AH$29,Заявка!$D$16+Заявка!$A$16,TRUE)</f>
        <v>#N/A</v>
      </c>
      <c r="C584" s="36">
        <f t="shared" si="36"/>
        <v>37</v>
      </c>
      <c r="D584" s="67"/>
      <c r="E584" s="110"/>
      <c r="F584" s="110"/>
      <c r="G584" s="110"/>
      <c r="H584" s="110"/>
      <c r="I584" s="110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68"/>
      <c r="W584" s="69"/>
      <c r="X584" s="115" t="str">
        <f>Заявка!$L$10</f>
        <v>ООО "Довольный клиент"</v>
      </c>
      <c r="Y584" s="116"/>
      <c r="Z584" s="116"/>
      <c r="AA584" s="116"/>
      <c r="AB584" s="116"/>
      <c r="AC584" s="116"/>
      <c r="AD584" s="117"/>
      <c r="AE584" s="70"/>
    </row>
    <row r="585" spans="1:31" ht="12.75" customHeight="1" x14ac:dyDescent="0.25">
      <c r="A585" s="43" t="e">
        <f>IF($AF$13=Спр!$A$87,Ярлык!B585,IF(VLOOKUP($AF$4,Заявка!$D$17:$AH$29,Заявка!$AB$16,FALSE)&lt;Ярлык!C585,"",Ярлык!$AF$4))</f>
        <v>#N/A</v>
      </c>
      <c r="B585" s="34" t="e">
        <f>VLOOKUP(C585,Заявка!$A$17:$AH$29,Заявка!$D$16+Заявка!$A$16,TRUE)</f>
        <v>#N/A</v>
      </c>
      <c r="C585" s="36">
        <f t="shared" si="36"/>
        <v>37</v>
      </c>
      <c r="D585" s="67"/>
      <c r="E585" s="118" t="s">
        <v>78</v>
      </c>
      <c r="F585" s="119"/>
      <c r="G585" s="119"/>
      <c r="H585" s="119"/>
      <c r="I585" s="120"/>
      <c r="J585" s="124" t="e">
        <f>VLOOKUP($A585,Заявка!$D$17:$AH$29,Заявка!$E$16,FALSE)</f>
        <v>#N/A</v>
      </c>
      <c r="K585" s="124"/>
      <c r="L585" s="124"/>
      <c r="M585" s="124"/>
      <c r="N585" s="124"/>
      <c r="O585" s="126" t="e">
        <f>VLOOKUP($A585,Заявка!$D$17:$AH$29,Заявка!$J$16,FALSE)</f>
        <v>#N/A</v>
      </c>
      <c r="P585" s="127"/>
      <c r="Q585" s="127"/>
      <c r="R585" s="127"/>
      <c r="S585" s="127"/>
      <c r="T585" s="127"/>
      <c r="U585" s="128"/>
      <c r="V585" s="68"/>
      <c r="W585" s="69"/>
      <c r="X585" s="132" t="str">
        <f>Заявка!$L$9</f>
        <v>Москва</v>
      </c>
      <c r="Y585" s="133"/>
      <c r="Z585" s="133"/>
      <c r="AA585" s="133"/>
      <c r="AB585" s="133"/>
      <c r="AC585" s="133"/>
      <c r="AD585" s="134"/>
      <c r="AE585" s="70"/>
    </row>
    <row r="586" spans="1:31" ht="7.5" customHeight="1" x14ac:dyDescent="0.25">
      <c r="A586" s="43" t="e">
        <f>IF($AF$13=Спр!$A$87,Ярлык!B586,IF(VLOOKUP($AF$4,Заявка!$D$17:$AH$29,Заявка!$AB$16,FALSE)&lt;Ярлык!C586,"",Ярлык!$AF$4))</f>
        <v>#N/A</v>
      </c>
      <c r="B586" s="34" t="e">
        <f>VLOOKUP(C586,Заявка!$A$17:$AH$29,Заявка!$D$16+Заявка!$A$16,TRUE)</f>
        <v>#N/A</v>
      </c>
      <c r="C586" s="36">
        <f t="shared" si="36"/>
        <v>37</v>
      </c>
      <c r="D586" s="67"/>
      <c r="E586" s="121"/>
      <c r="F586" s="122"/>
      <c r="G586" s="122"/>
      <c r="H586" s="122"/>
      <c r="I586" s="123"/>
      <c r="J586" s="125"/>
      <c r="K586" s="125"/>
      <c r="L586" s="125"/>
      <c r="M586" s="125"/>
      <c r="N586" s="125"/>
      <c r="O586" s="129"/>
      <c r="P586" s="130"/>
      <c r="Q586" s="130"/>
      <c r="R586" s="130"/>
      <c r="S586" s="130"/>
      <c r="T586" s="130"/>
      <c r="U586" s="131"/>
      <c r="V586" s="68"/>
      <c r="W586" s="69"/>
      <c r="X586" s="135"/>
      <c r="Y586" s="136"/>
      <c r="Z586" s="136"/>
      <c r="AA586" s="136"/>
      <c r="AB586" s="136"/>
      <c r="AC586" s="136"/>
      <c r="AD586" s="137"/>
      <c r="AE586" s="70"/>
    </row>
    <row r="587" spans="1:31" ht="13.5" customHeight="1" x14ac:dyDescent="0.25">
      <c r="A587" s="43" t="e">
        <f>IF($AF$13=Спр!$A$87,Ярлык!B587,IF(VLOOKUP($AF$4,Заявка!$D$17:$AH$29,Заявка!$AB$16,FALSE)&lt;Ярлык!C587,"",Ярлык!$AF$4))</f>
        <v>#N/A</v>
      </c>
      <c r="B587" s="34" t="e">
        <f>VLOOKUP(C587,Заявка!$A$17:$AH$29,Заявка!$D$16+Заявка!$A$16,TRUE)</f>
        <v>#N/A</v>
      </c>
      <c r="C587" s="36">
        <f t="shared" si="36"/>
        <v>37</v>
      </c>
      <c r="D587" s="67"/>
      <c r="E587" s="96" t="s">
        <v>79</v>
      </c>
      <c r="F587" s="96"/>
      <c r="G587" s="96"/>
      <c r="H587" s="96"/>
      <c r="I587" s="96"/>
      <c r="J587" s="97" t="e">
        <f>VLOOKUP($A587,Заявка!$D$17:$AH$29,Заявка!$T$16,FALSE)</f>
        <v>#N/A</v>
      </c>
      <c r="K587" s="97"/>
      <c r="L587" s="97"/>
      <c r="M587" s="97"/>
      <c r="N587" s="97"/>
      <c r="O587" s="97"/>
      <c r="P587" s="97"/>
      <c r="Q587" s="97"/>
      <c r="R587" s="97"/>
      <c r="S587" s="97"/>
      <c r="T587" s="97"/>
      <c r="U587" s="97"/>
      <c r="V587" s="68"/>
      <c r="W587" s="69"/>
      <c r="X587" s="135"/>
      <c r="Y587" s="136"/>
      <c r="Z587" s="136"/>
      <c r="AA587" s="136"/>
      <c r="AB587" s="136"/>
      <c r="AC587" s="136"/>
      <c r="AD587" s="137"/>
      <c r="AE587" s="70"/>
    </row>
    <row r="588" spans="1:31" ht="3" customHeight="1" x14ac:dyDescent="0.25">
      <c r="A588" s="43" t="e">
        <f>IF($AF$13=Спр!$A$87,Ярлык!B588,IF(VLOOKUP($AF$4,Заявка!$D$17:$AH$29,Заявка!$AB$16,FALSE)&lt;Ярлык!C588,"",Ярлык!$AF$4))</f>
        <v>#N/A</v>
      </c>
      <c r="B588" s="34" t="e">
        <f>VLOOKUP(C588,Заявка!$A$17:$AH$29,Заявка!$D$16+Заявка!$A$16,TRUE)</f>
        <v>#N/A</v>
      </c>
      <c r="C588" s="36">
        <f t="shared" si="36"/>
        <v>37</v>
      </c>
      <c r="D588" s="67"/>
      <c r="E588" s="68"/>
      <c r="F588" s="68"/>
      <c r="G588" s="68"/>
      <c r="H588" s="68"/>
      <c r="I588" s="68"/>
      <c r="J588" s="68"/>
      <c r="K588" s="68"/>
      <c r="L588" s="68"/>
      <c r="M588" s="68"/>
      <c r="N588" s="68"/>
      <c r="O588" s="68"/>
      <c r="P588" s="68"/>
      <c r="Q588" s="68"/>
      <c r="R588" s="68"/>
      <c r="S588" s="68"/>
      <c r="T588" s="68"/>
      <c r="U588" s="68"/>
      <c r="V588" s="68"/>
      <c r="W588" s="69"/>
      <c r="X588" s="135" t="str">
        <f>Заявка!$L$11</f>
        <v>89991112223 Удальцов Вячеслав</v>
      </c>
      <c r="Y588" s="136"/>
      <c r="Z588" s="136"/>
      <c r="AA588" s="136"/>
      <c r="AB588" s="136"/>
      <c r="AC588" s="136"/>
      <c r="AD588" s="137"/>
      <c r="AE588" s="70"/>
    </row>
    <row r="589" spans="1:31" ht="15" customHeight="1" x14ac:dyDescent="0.25">
      <c r="A589" s="43" t="e">
        <f>IF($AF$13=Спр!$A$87,Ярлык!B589,IF(VLOOKUP($AF$4,Заявка!$D$17:$AH$29,Заявка!$AB$16,FALSE)&lt;Ярлык!C589,"",Ярлык!$AF$4))</f>
        <v>#N/A</v>
      </c>
      <c r="B589" s="34" t="e">
        <f>VLOOKUP(C589,Заявка!$A$17:$AH$29,Заявка!$D$16+Заявка!$A$16,TRUE)</f>
        <v>#N/A</v>
      </c>
      <c r="C589" s="36">
        <f t="shared" si="36"/>
        <v>37</v>
      </c>
      <c r="D589" s="67"/>
      <c r="E589" s="141" t="s">
        <v>80</v>
      </c>
      <c r="F589" s="141"/>
      <c r="G589" s="141"/>
      <c r="H589" s="141"/>
      <c r="I589" s="143">
        <f ca="1">TODAY()</f>
        <v>46093</v>
      </c>
      <c r="J589" s="144"/>
      <c r="K589" s="144"/>
      <c r="L589" s="144"/>
      <c r="M589" s="68"/>
      <c r="N589" s="141" t="s">
        <v>81</v>
      </c>
      <c r="O589" s="141"/>
      <c r="P589" s="141"/>
      <c r="Q589" s="141"/>
      <c r="R589" s="146"/>
      <c r="S589" s="147"/>
      <c r="T589" s="147"/>
      <c r="U589" s="147"/>
      <c r="V589" s="68"/>
      <c r="W589" s="69"/>
      <c r="X589" s="138"/>
      <c r="Y589" s="139"/>
      <c r="Z589" s="139"/>
      <c r="AA589" s="139"/>
      <c r="AB589" s="139"/>
      <c r="AC589" s="139"/>
      <c r="AD589" s="140"/>
      <c r="AE589" s="70"/>
    </row>
    <row r="590" spans="1:31" ht="6" customHeight="1" x14ac:dyDescent="0.25">
      <c r="A590" s="43" t="e">
        <f>IF($AF$13=Спр!$A$87,Ярлык!B590,IF(VLOOKUP($AF$4,Заявка!$D$17:$AH$29,Заявка!$AB$16,FALSE)&lt;Ярлык!C590,"",Ярлык!$AF$4))</f>
        <v>#N/A</v>
      </c>
      <c r="B590" s="34" t="e">
        <f>VLOOKUP(C590,Заявка!$A$17:$AH$29,Заявка!$D$16+Заявка!$A$16,TRUE)</f>
        <v>#N/A</v>
      </c>
      <c r="C590" s="36">
        <f t="shared" si="36"/>
        <v>37</v>
      </c>
      <c r="D590" s="67"/>
      <c r="E590" s="142"/>
      <c r="F590" s="142"/>
      <c r="G590" s="142"/>
      <c r="H590" s="142"/>
      <c r="I590" s="145"/>
      <c r="J590" s="145"/>
      <c r="K590" s="145"/>
      <c r="L590" s="145"/>
      <c r="M590" s="68"/>
      <c r="N590" s="142"/>
      <c r="O590" s="142"/>
      <c r="P590" s="142"/>
      <c r="Q590" s="142"/>
      <c r="R590" s="148"/>
      <c r="S590" s="148"/>
      <c r="T590" s="148"/>
      <c r="U590" s="148"/>
      <c r="V590" s="68"/>
      <c r="W590" s="69"/>
      <c r="X590" s="68"/>
      <c r="Y590" s="68"/>
      <c r="Z590" s="68"/>
      <c r="AA590" s="68"/>
      <c r="AB590" s="68"/>
      <c r="AC590" s="68"/>
      <c r="AD590" s="68"/>
      <c r="AE590" s="70"/>
    </row>
    <row r="591" spans="1:31" ht="6" customHeight="1" x14ac:dyDescent="0.25">
      <c r="A591" s="43" t="e">
        <f>IF($AF$13=Спр!$A$87,Ярлык!B591,IF(VLOOKUP($AF$4,Заявка!$D$17:$AH$29,Заявка!$AB$16,FALSE)&lt;Ярлык!C591,"",Ярлык!$AF$4))</f>
        <v>#N/A</v>
      </c>
      <c r="B591" s="34" t="e">
        <f>VLOOKUP(C591,Заявка!$A$17:$AH$29,Заявка!$D$16+Заявка!$A$16,TRUE)</f>
        <v>#N/A</v>
      </c>
      <c r="C591" s="37">
        <f t="shared" si="36"/>
        <v>37</v>
      </c>
      <c r="D591" s="76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  <c r="Q591" s="77"/>
      <c r="R591" s="77"/>
      <c r="S591" s="77"/>
      <c r="T591" s="77"/>
      <c r="U591" s="77"/>
      <c r="V591" s="77"/>
      <c r="W591" s="78"/>
      <c r="X591" s="77"/>
      <c r="Y591" s="77"/>
      <c r="Z591" s="77"/>
      <c r="AA591" s="77"/>
      <c r="AB591" s="77"/>
      <c r="AC591" s="77"/>
      <c r="AD591" s="77"/>
      <c r="AE591" s="79"/>
    </row>
    <row r="592" spans="1:31" ht="10.5" customHeight="1" thickBot="1" x14ac:dyDescent="0.3">
      <c r="A592" s="43" t="e">
        <f>IF($AF$13=Спр!$A$87,Ярлык!B592,IF(VLOOKUP($AF$4,Заявка!$D$17:$AH$29,Заявка!$AB$16,FALSE)&lt;Ярлык!C592,"",Ярлык!$AF$4))</f>
        <v>#N/A</v>
      </c>
      <c r="B592" s="34" t="e">
        <f>VLOOKUP(C592,Заявка!$A$17:$AH$29,Заявка!$D$16+Заявка!$A$16,TRUE)</f>
        <v>#N/A</v>
      </c>
      <c r="C592" s="37">
        <f>C591</f>
        <v>37</v>
      </c>
      <c r="D592" s="80"/>
      <c r="E592" s="80"/>
      <c r="F592" s="80"/>
      <c r="G592" s="80"/>
      <c r="H592" s="80"/>
      <c r="I592" s="80"/>
      <c r="J592" s="80"/>
      <c r="K592" s="80"/>
      <c r="L592" s="80"/>
      <c r="M592" s="80"/>
      <c r="N592" s="80"/>
      <c r="O592" s="80"/>
      <c r="P592" s="80"/>
      <c r="Q592" s="80"/>
      <c r="R592" s="80"/>
      <c r="S592" s="80"/>
      <c r="T592" s="80"/>
      <c r="U592" s="80"/>
      <c r="V592" s="80"/>
      <c r="W592" s="80"/>
      <c r="X592" s="80"/>
      <c r="Y592" s="80"/>
      <c r="Z592" s="80"/>
      <c r="AA592" s="80"/>
      <c r="AB592" s="80"/>
      <c r="AC592" s="80"/>
      <c r="AD592" s="80"/>
      <c r="AE592" s="80"/>
    </row>
    <row r="593" spans="1:31" ht="10.5" customHeight="1" x14ac:dyDescent="0.25">
      <c r="A593" s="43" t="e">
        <f>IF($AF$13=Спр!$A$87,Ярлык!B593,IF(VLOOKUP($AF$4,Заявка!$D$17:$AH$29,Заявка!$AB$16,FALSE)&lt;Ярлык!C593,"",Ярлык!$AF$4))</f>
        <v>#N/A</v>
      </c>
      <c r="B593" s="34" t="e">
        <f>VLOOKUP(C593,Заявка!$A$17:$AH$29,Заявка!$D$16+Заявка!$A$16,TRUE)</f>
        <v>#N/A</v>
      </c>
      <c r="C593" s="35">
        <f>C592+1</f>
        <v>38</v>
      </c>
    </row>
    <row r="594" spans="1:31" ht="3.75" customHeight="1" x14ac:dyDescent="0.25">
      <c r="A594" s="43" t="e">
        <f>IF($AF$13=Спр!$A$87,Ярлык!B594,IF(VLOOKUP($AF$4,Заявка!$D$17:$AH$29,Заявка!$AB$16,FALSE)&lt;Ярлык!C594,"",Ярлык!$AF$4))</f>
        <v>#N/A</v>
      </c>
      <c r="B594" s="34" t="e">
        <f>VLOOKUP(C594,Заявка!$A$17:$AH$29,Заявка!$D$16+Заявка!$A$16,TRUE)</f>
        <v>#N/A</v>
      </c>
      <c r="C594" s="36">
        <f>C593</f>
        <v>38</v>
      </c>
      <c r="D594" s="63"/>
      <c r="E594" s="64"/>
      <c r="F594" s="64"/>
      <c r="G594" s="64"/>
      <c r="H594" s="64"/>
      <c r="I594" s="64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64"/>
      <c r="W594" s="65"/>
      <c r="X594" s="64"/>
      <c r="Y594" s="64"/>
      <c r="Z594" s="64"/>
      <c r="AA594" s="64"/>
      <c r="AB594" s="64"/>
      <c r="AC594" s="64"/>
      <c r="AD594" s="64"/>
      <c r="AE594" s="66"/>
    </row>
    <row r="595" spans="1:31" ht="18.75" customHeight="1" x14ac:dyDescent="0.25">
      <c r="A595" s="43" t="e">
        <f>IF($AF$13=Спр!$A$87,Ярлык!B595,IF(VLOOKUP($AF$4,Заявка!$D$17:$AH$29,Заявка!$AB$16,FALSE)&lt;Ярлык!C595,"",Ярлык!$AF$4))</f>
        <v>#N/A</v>
      </c>
      <c r="B595" s="34" t="e">
        <f>VLOOKUP(C595,Заявка!$A$17:$AH$29,Заявка!$D$16+Заявка!$A$16,TRUE)</f>
        <v>#N/A</v>
      </c>
      <c r="C595" s="36">
        <f t="shared" ref="C595:C607" si="37">C594</f>
        <v>38</v>
      </c>
      <c r="D595" s="67"/>
      <c r="E595" s="98" t="s">
        <v>83</v>
      </c>
      <c r="F595" s="98"/>
      <c r="G595" s="98"/>
      <c r="H595" s="98"/>
      <c r="I595" s="98"/>
      <c r="J595" s="99" t="e">
        <f>VLOOKUP($A594,Заявка!$D$17:$AH$29,Заявка!$H$16,FALSE)</f>
        <v>#N/A</v>
      </c>
      <c r="K595" s="100"/>
      <c r="L595" s="100"/>
      <c r="M595" s="100"/>
      <c r="N595" s="100"/>
      <c r="O595" s="100"/>
      <c r="P595" s="100"/>
      <c r="Q595" s="100"/>
      <c r="R595" s="100"/>
      <c r="S595" s="101"/>
      <c r="T595" s="68"/>
      <c r="U595" s="68"/>
      <c r="V595" s="68"/>
      <c r="W595" s="69"/>
      <c r="X595" s="102" t="s">
        <v>76</v>
      </c>
      <c r="Y595" s="103"/>
      <c r="Z595" s="103"/>
      <c r="AA595" s="104"/>
      <c r="AB595" s="105" t="s">
        <v>61</v>
      </c>
      <c r="AC595" s="106"/>
      <c r="AD595" s="107"/>
      <c r="AE595" s="70"/>
    </row>
    <row r="596" spans="1:31" ht="3" customHeight="1" x14ac:dyDescent="0.25">
      <c r="A596" s="43" t="e">
        <f>IF($AF$13=Спр!$A$87,Ярлык!B596,IF(VLOOKUP($AF$4,Заявка!$D$17:$AH$29,Заявка!$AB$16,FALSE)&lt;Ярлык!C596,"",Ярлык!$AF$4))</f>
        <v>#N/A</v>
      </c>
      <c r="B596" s="34" t="e">
        <f>VLOOKUP(C596,Заявка!$A$17:$AH$29,Заявка!$D$16+Заявка!$A$16,TRUE)</f>
        <v>#N/A</v>
      </c>
      <c r="C596" s="36">
        <f t="shared" si="37"/>
        <v>38</v>
      </c>
      <c r="D596" s="67"/>
      <c r="E596" s="71"/>
      <c r="F596" s="71"/>
      <c r="G596" s="71"/>
      <c r="H596" s="71"/>
      <c r="I596" s="71"/>
      <c r="J596" s="72"/>
      <c r="K596" s="72"/>
      <c r="L596" s="72"/>
      <c r="M596" s="72"/>
      <c r="N596" s="72"/>
      <c r="O596" s="72"/>
      <c r="P596" s="72"/>
      <c r="Q596" s="68"/>
      <c r="R596" s="73"/>
      <c r="S596" s="73"/>
      <c r="T596" s="73"/>
      <c r="U596" s="73"/>
      <c r="V596" s="74"/>
      <c r="W596" s="75"/>
      <c r="X596" s="74"/>
      <c r="Y596" s="74"/>
      <c r="Z596" s="74"/>
      <c r="AA596" s="74"/>
      <c r="AB596" s="74"/>
      <c r="AC596" s="74"/>
      <c r="AD596" s="74"/>
      <c r="AE596" s="70"/>
    </row>
    <row r="597" spans="1:31" ht="1.5" customHeight="1" x14ac:dyDescent="0.25">
      <c r="A597" s="43" t="e">
        <f>IF($AF$13=Спр!$A$87,Ярлык!B597,IF(VLOOKUP($AF$4,Заявка!$D$17:$AH$29,Заявка!$AB$16,FALSE)&lt;Ярлык!C597,"",Ярлык!$AF$4))</f>
        <v>#N/A</v>
      </c>
      <c r="B597" s="34" t="e">
        <f>VLOOKUP(C597,Заявка!$A$17:$AH$29,Заявка!$D$16+Заявка!$A$16,TRUE)</f>
        <v>#N/A</v>
      </c>
      <c r="C597" s="36">
        <f t="shared" si="37"/>
        <v>38</v>
      </c>
      <c r="D597" s="67"/>
      <c r="E597" s="68"/>
      <c r="F597" s="68"/>
      <c r="G597" s="68"/>
      <c r="H597" s="68"/>
      <c r="I597" s="68"/>
      <c r="J597" s="68"/>
      <c r="K597" s="68"/>
      <c r="L597" s="68"/>
      <c r="M597" s="68"/>
      <c r="N597" s="68"/>
      <c r="O597" s="68"/>
      <c r="P597" s="68"/>
      <c r="Q597" s="68"/>
      <c r="R597" s="68"/>
      <c r="S597" s="68"/>
      <c r="T597" s="68"/>
      <c r="U597" s="68"/>
      <c r="V597" s="68"/>
      <c r="W597" s="69"/>
      <c r="X597" s="68"/>
      <c r="Y597" s="68"/>
      <c r="Z597" s="68"/>
      <c r="AA597" s="68"/>
      <c r="AB597" s="68"/>
      <c r="AC597" s="68"/>
      <c r="AD597" s="68"/>
      <c r="AE597" s="70"/>
    </row>
    <row r="598" spans="1:31" ht="12" customHeight="1" x14ac:dyDescent="0.25">
      <c r="A598" s="43" t="e">
        <f>IF($AF$13=Спр!$A$87,Ярлык!B598,IF(VLOOKUP($AF$4,Заявка!$D$17:$AH$29,Заявка!$AB$16,FALSE)&lt;Ярлык!C598,"",Ярлык!$AF$4))</f>
        <v>#N/A</v>
      </c>
      <c r="B598" s="34" t="e">
        <f>VLOOKUP(C598,Заявка!$A$17:$AH$29,Заявка!$D$16+Заявка!$A$16,TRUE)</f>
        <v>#N/A</v>
      </c>
      <c r="C598" s="36">
        <f t="shared" si="37"/>
        <v>38</v>
      </c>
      <c r="D598" s="67"/>
      <c r="E598" s="108" t="s">
        <v>82</v>
      </c>
      <c r="F598" s="108"/>
      <c r="G598" s="108"/>
      <c r="H598" s="108"/>
      <c r="I598" s="108"/>
      <c r="J598" s="111" t="e">
        <f>VLOOKUP($A597,Заявка!$D$17:$AH$29,Заявка!$O$16,FALSE)</f>
        <v>#N/A</v>
      </c>
      <c r="K598" s="111"/>
      <c r="L598" s="111"/>
      <c r="M598" s="111"/>
      <c r="N598" s="111"/>
      <c r="O598" s="111"/>
      <c r="P598" s="111"/>
      <c r="Q598" s="111"/>
      <c r="R598" s="111"/>
      <c r="S598" s="111"/>
      <c r="T598" s="111"/>
      <c r="U598" s="111"/>
      <c r="V598" s="68"/>
      <c r="W598" s="69"/>
      <c r="X598" s="114" t="s">
        <v>77</v>
      </c>
      <c r="Y598" s="114"/>
      <c r="Z598" s="114"/>
      <c r="AA598" s="114"/>
      <c r="AB598" s="114"/>
      <c r="AC598" s="114"/>
      <c r="AD598" s="114"/>
      <c r="AE598" s="70"/>
    </row>
    <row r="599" spans="1:31" ht="3" customHeight="1" x14ac:dyDescent="0.25">
      <c r="A599" s="43" t="e">
        <f>IF($AF$13=Спр!$A$87,Ярлык!B599,IF(VLOOKUP($AF$4,Заявка!$D$17:$AH$29,Заявка!$AB$16,FALSE)&lt;Ярлык!C599,"",Ярлык!$AF$4))</f>
        <v>#N/A</v>
      </c>
      <c r="B599" s="34" t="e">
        <f>VLOOKUP(C599,Заявка!$A$17:$AH$29,Заявка!$D$16+Заявка!$A$16,TRUE)</f>
        <v>#N/A</v>
      </c>
      <c r="C599" s="36">
        <f t="shared" si="37"/>
        <v>38</v>
      </c>
      <c r="D599" s="67"/>
      <c r="E599" s="109"/>
      <c r="F599" s="109"/>
      <c r="G599" s="109"/>
      <c r="H599" s="109"/>
      <c r="I599" s="109"/>
      <c r="J599" s="112"/>
      <c r="K599" s="112"/>
      <c r="L599" s="112"/>
      <c r="M599" s="112"/>
      <c r="N599" s="112"/>
      <c r="O599" s="112"/>
      <c r="P599" s="112"/>
      <c r="Q599" s="112"/>
      <c r="R599" s="112"/>
      <c r="S599" s="112"/>
      <c r="T599" s="112"/>
      <c r="U599" s="112"/>
      <c r="V599" s="68"/>
      <c r="W599" s="69"/>
      <c r="X599" s="68"/>
      <c r="Y599" s="68"/>
      <c r="Z599" s="68"/>
      <c r="AA599" s="68"/>
      <c r="AB599" s="68"/>
      <c r="AC599" s="68"/>
      <c r="AD599" s="68"/>
      <c r="AE599" s="70"/>
    </row>
    <row r="600" spans="1:31" ht="15" customHeight="1" x14ac:dyDescent="0.25">
      <c r="A600" s="43" t="e">
        <f>IF($AF$13=Спр!$A$87,Ярлык!B600,IF(VLOOKUP($AF$4,Заявка!$D$17:$AH$29,Заявка!$AB$16,FALSE)&lt;Ярлык!C600,"",Ярлык!$AF$4))</f>
        <v>#N/A</v>
      </c>
      <c r="B600" s="34" t="e">
        <f>VLOOKUP(C600,Заявка!$A$17:$AH$29,Заявка!$D$16+Заявка!$A$16,TRUE)</f>
        <v>#N/A</v>
      </c>
      <c r="C600" s="36">
        <f t="shared" si="37"/>
        <v>38</v>
      </c>
      <c r="D600" s="67"/>
      <c r="E600" s="110"/>
      <c r="F600" s="110"/>
      <c r="G600" s="110"/>
      <c r="H600" s="110"/>
      <c r="I600" s="110"/>
      <c r="J600" s="113"/>
      <c r="K600" s="113"/>
      <c r="L600" s="113"/>
      <c r="M600" s="113"/>
      <c r="N600" s="113"/>
      <c r="O600" s="113"/>
      <c r="P600" s="113"/>
      <c r="Q600" s="113"/>
      <c r="R600" s="113"/>
      <c r="S600" s="113"/>
      <c r="T600" s="113"/>
      <c r="U600" s="113"/>
      <c r="V600" s="68"/>
      <c r="W600" s="69"/>
      <c r="X600" s="115" t="str">
        <f>Заявка!$L$10</f>
        <v>ООО "Довольный клиент"</v>
      </c>
      <c r="Y600" s="116"/>
      <c r="Z600" s="116"/>
      <c r="AA600" s="116"/>
      <c r="AB600" s="116"/>
      <c r="AC600" s="116"/>
      <c r="AD600" s="117"/>
      <c r="AE600" s="70"/>
    </row>
    <row r="601" spans="1:31" ht="12.75" customHeight="1" x14ac:dyDescent="0.25">
      <c r="A601" s="43" t="e">
        <f>IF($AF$13=Спр!$A$87,Ярлык!B601,IF(VLOOKUP($AF$4,Заявка!$D$17:$AH$29,Заявка!$AB$16,FALSE)&lt;Ярлык!C601,"",Ярлык!$AF$4))</f>
        <v>#N/A</v>
      </c>
      <c r="B601" s="34" t="e">
        <f>VLOOKUP(C601,Заявка!$A$17:$AH$29,Заявка!$D$16+Заявка!$A$16,TRUE)</f>
        <v>#N/A</v>
      </c>
      <c r="C601" s="36">
        <f t="shared" si="37"/>
        <v>38</v>
      </c>
      <c r="D601" s="67"/>
      <c r="E601" s="118" t="s">
        <v>78</v>
      </c>
      <c r="F601" s="119"/>
      <c r="G601" s="119"/>
      <c r="H601" s="119"/>
      <c r="I601" s="120"/>
      <c r="J601" s="124" t="e">
        <f>VLOOKUP($A601,Заявка!$D$17:$AH$29,Заявка!$E$16,FALSE)</f>
        <v>#N/A</v>
      </c>
      <c r="K601" s="124"/>
      <c r="L601" s="124"/>
      <c r="M601" s="124"/>
      <c r="N601" s="124"/>
      <c r="O601" s="126" t="e">
        <f>VLOOKUP($A601,Заявка!$D$17:$AH$29,Заявка!$J$16,FALSE)</f>
        <v>#N/A</v>
      </c>
      <c r="P601" s="127"/>
      <c r="Q601" s="127"/>
      <c r="R601" s="127"/>
      <c r="S601" s="127"/>
      <c r="T601" s="127"/>
      <c r="U601" s="128"/>
      <c r="V601" s="68"/>
      <c r="W601" s="69"/>
      <c r="X601" s="132" t="str">
        <f>Заявка!$L$9</f>
        <v>Москва</v>
      </c>
      <c r="Y601" s="133"/>
      <c r="Z601" s="133"/>
      <c r="AA601" s="133"/>
      <c r="AB601" s="133"/>
      <c r="AC601" s="133"/>
      <c r="AD601" s="134"/>
      <c r="AE601" s="70"/>
    </row>
    <row r="602" spans="1:31" ht="7.5" customHeight="1" x14ac:dyDescent="0.25">
      <c r="A602" s="43" t="e">
        <f>IF($AF$13=Спр!$A$87,Ярлык!B602,IF(VLOOKUP($AF$4,Заявка!$D$17:$AH$29,Заявка!$AB$16,FALSE)&lt;Ярлык!C602,"",Ярлык!$AF$4))</f>
        <v>#N/A</v>
      </c>
      <c r="B602" s="34" t="e">
        <f>VLOOKUP(C602,Заявка!$A$17:$AH$29,Заявка!$D$16+Заявка!$A$16,TRUE)</f>
        <v>#N/A</v>
      </c>
      <c r="C602" s="36">
        <f t="shared" si="37"/>
        <v>38</v>
      </c>
      <c r="D602" s="67"/>
      <c r="E602" s="121"/>
      <c r="F602" s="122"/>
      <c r="G602" s="122"/>
      <c r="H602" s="122"/>
      <c r="I602" s="123"/>
      <c r="J602" s="125"/>
      <c r="K602" s="125"/>
      <c r="L602" s="125"/>
      <c r="M602" s="125"/>
      <c r="N602" s="125"/>
      <c r="O602" s="129"/>
      <c r="P602" s="130"/>
      <c r="Q602" s="130"/>
      <c r="R602" s="130"/>
      <c r="S602" s="130"/>
      <c r="T602" s="130"/>
      <c r="U602" s="131"/>
      <c r="V602" s="68"/>
      <c r="W602" s="69"/>
      <c r="X602" s="135"/>
      <c r="Y602" s="136"/>
      <c r="Z602" s="136"/>
      <c r="AA602" s="136"/>
      <c r="AB602" s="136"/>
      <c r="AC602" s="136"/>
      <c r="AD602" s="137"/>
      <c r="AE602" s="70"/>
    </row>
    <row r="603" spans="1:31" ht="13.5" customHeight="1" x14ac:dyDescent="0.25">
      <c r="A603" s="43" t="e">
        <f>IF($AF$13=Спр!$A$87,Ярлык!B603,IF(VLOOKUP($AF$4,Заявка!$D$17:$AH$29,Заявка!$AB$16,FALSE)&lt;Ярлык!C603,"",Ярлык!$AF$4))</f>
        <v>#N/A</v>
      </c>
      <c r="B603" s="34" t="e">
        <f>VLOOKUP(C603,Заявка!$A$17:$AH$29,Заявка!$D$16+Заявка!$A$16,TRUE)</f>
        <v>#N/A</v>
      </c>
      <c r="C603" s="36">
        <f t="shared" si="37"/>
        <v>38</v>
      </c>
      <c r="D603" s="67"/>
      <c r="E603" s="96" t="s">
        <v>79</v>
      </c>
      <c r="F603" s="96"/>
      <c r="G603" s="96"/>
      <c r="H603" s="96"/>
      <c r="I603" s="96"/>
      <c r="J603" s="97" t="e">
        <f>VLOOKUP($A603,Заявка!$D$17:$AH$29,Заявка!$T$16,FALSE)</f>
        <v>#N/A</v>
      </c>
      <c r="K603" s="97"/>
      <c r="L603" s="97"/>
      <c r="M603" s="97"/>
      <c r="N603" s="97"/>
      <c r="O603" s="97"/>
      <c r="P603" s="97"/>
      <c r="Q603" s="97"/>
      <c r="R603" s="97"/>
      <c r="S603" s="97"/>
      <c r="T603" s="97"/>
      <c r="U603" s="97"/>
      <c r="V603" s="68"/>
      <c r="W603" s="69"/>
      <c r="X603" s="135"/>
      <c r="Y603" s="136"/>
      <c r="Z603" s="136"/>
      <c r="AA603" s="136"/>
      <c r="AB603" s="136"/>
      <c r="AC603" s="136"/>
      <c r="AD603" s="137"/>
      <c r="AE603" s="70"/>
    </row>
    <row r="604" spans="1:31" ht="3" customHeight="1" x14ac:dyDescent="0.25">
      <c r="A604" s="43" t="e">
        <f>IF($AF$13=Спр!$A$87,Ярлык!B604,IF(VLOOKUP($AF$4,Заявка!$D$17:$AH$29,Заявка!$AB$16,FALSE)&lt;Ярлык!C604,"",Ярлык!$AF$4))</f>
        <v>#N/A</v>
      </c>
      <c r="B604" s="34" t="e">
        <f>VLOOKUP(C604,Заявка!$A$17:$AH$29,Заявка!$D$16+Заявка!$A$16,TRUE)</f>
        <v>#N/A</v>
      </c>
      <c r="C604" s="36">
        <f t="shared" si="37"/>
        <v>38</v>
      </c>
      <c r="D604" s="67"/>
      <c r="E604" s="68"/>
      <c r="F604" s="68"/>
      <c r="G604" s="68"/>
      <c r="H604" s="68"/>
      <c r="I604" s="68"/>
      <c r="J604" s="68"/>
      <c r="K604" s="68"/>
      <c r="L604" s="68"/>
      <c r="M604" s="68"/>
      <c r="N604" s="68"/>
      <c r="O604" s="68"/>
      <c r="P604" s="68"/>
      <c r="Q604" s="68"/>
      <c r="R604" s="68"/>
      <c r="S604" s="68"/>
      <c r="T604" s="68"/>
      <c r="U604" s="68"/>
      <c r="V604" s="68"/>
      <c r="W604" s="69"/>
      <c r="X604" s="135" t="str">
        <f>Заявка!$L$11</f>
        <v>89991112223 Удальцов Вячеслав</v>
      </c>
      <c r="Y604" s="136"/>
      <c r="Z604" s="136"/>
      <c r="AA604" s="136"/>
      <c r="AB604" s="136"/>
      <c r="AC604" s="136"/>
      <c r="AD604" s="137"/>
      <c r="AE604" s="70"/>
    </row>
    <row r="605" spans="1:31" ht="15" customHeight="1" x14ac:dyDescent="0.25">
      <c r="A605" s="43" t="e">
        <f>IF($AF$13=Спр!$A$87,Ярлык!B605,IF(VLOOKUP($AF$4,Заявка!$D$17:$AH$29,Заявка!$AB$16,FALSE)&lt;Ярлык!C605,"",Ярлык!$AF$4))</f>
        <v>#N/A</v>
      </c>
      <c r="B605" s="34" t="e">
        <f>VLOOKUP(C605,Заявка!$A$17:$AH$29,Заявка!$D$16+Заявка!$A$16,TRUE)</f>
        <v>#N/A</v>
      </c>
      <c r="C605" s="36">
        <f t="shared" si="37"/>
        <v>38</v>
      </c>
      <c r="D605" s="67"/>
      <c r="E605" s="141" t="s">
        <v>80</v>
      </c>
      <c r="F605" s="141"/>
      <c r="G605" s="141"/>
      <c r="H605" s="141"/>
      <c r="I605" s="143">
        <f ca="1">TODAY()</f>
        <v>46093</v>
      </c>
      <c r="J605" s="144"/>
      <c r="K605" s="144"/>
      <c r="L605" s="144"/>
      <c r="M605" s="68"/>
      <c r="N605" s="141" t="s">
        <v>81</v>
      </c>
      <c r="O605" s="141"/>
      <c r="P605" s="141"/>
      <c r="Q605" s="141"/>
      <c r="R605" s="146"/>
      <c r="S605" s="147"/>
      <c r="T605" s="147"/>
      <c r="U605" s="147"/>
      <c r="V605" s="68"/>
      <c r="W605" s="69"/>
      <c r="X605" s="138"/>
      <c r="Y605" s="139"/>
      <c r="Z605" s="139"/>
      <c r="AA605" s="139"/>
      <c r="AB605" s="139"/>
      <c r="AC605" s="139"/>
      <c r="AD605" s="140"/>
      <c r="AE605" s="70"/>
    </row>
    <row r="606" spans="1:31" ht="6" customHeight="1" x14ac:dyDescent="0.25">
      <c r="A606" s="43" t="e">
        <f>IF($AF$13=Спр!$A$87,Ярлык!B606,IF(VLOOKUP($AF$4,Заявка!$D$17:$AH$29,Заявка!$AB$16,FALSE)&lt;Ярлык!C606,"",Ярлык!$AF$4))</f>
        <v>#N/A</v>
      </c>
      <c r="B606" s="34" t="e">
        <f>VLOOKUP(C606,Заявка!$A$17:$AH$29,Заявка!$D$16+Заявка!$A$16,TRUE)</f>
        <v>#N/A</v>
      </c>
      <c r="C606" s="36">
        <f t="shared" si="37"/>
        <v>38</v>
      </c>
      <c r="D606" s="67"/>
      <c r="E606" s="142"/>
      <c r="F606" s="142"/>
      <c r="G606" s="142"/>
      <c r="H606" s="142"/>
      <c r="I606" s="145"/>
      <c r="J606" s="145"/>
      <c r="K606" s="145"/>
      <c r="L606" s="145"/>
      <c r="M606" s="68"/>
      <c r="N606" s="142"/>
      <c r="O606" s="142"/>
      <c r="P606" s="142"/>
      <c r="Q606" s="142"/>
      <c r="R606" s="148"/>
      <c r="S606" s="148"/>
      <c r="T606" s="148"/>
      <c r="U606" s="148"/>
      <c r="V606" s="68"/>
      <c r="W606" s="69"/>
      <c r="X606" s="68"/>
      <c r="Y606" s="68"/>
      <c r="Z606" s="68"/>
      <c r="AA606" s="68"/>
      <c r="AB606" s="68"/>
      <c r="AC606" s="68"/>
      <c r="AD606" s="68"/>
      <c r="AE606" s="70"/>
    </row>
    <row r="607" spans="1:31" ht="6" customHeight="1" x14ac:dyDescent="0.25">
      <c r="A607" s="43" t="e">
        <f>IF($AF$13=Спр!$A$87,Ярлык!B607,IF(VLOOKUP($AF$4,Заявка!$D$17:$AH$29,Заявка!$AB$16,FALSE)&lt;Ярлык!C607,"",Ярлык!$AF$4))</f>
        <v>#N/A</v>
      </c>
      <c r="B607" s="34" t="e">
        <f>VLOOKUP(C607,Заявка!$A$17:$AH$29,Заявка!$D$16+Заявка!$A$16,TRUE)</f>
        <v>#N/A</v>
      </c>
      <c r="C607" s="37">
        <f t="shared" si="37"/>
        <v>38</v>
      </c>
      <c r="D607" s="76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77"/>
      <c r="P607" s="77"/>
      <c r="Q607" s="77"/>
      <c r="R607" s="77"/>
      <c r="S607" s="77"/>
      <c r="T607" s="77"/>
      <c r="U607" s="77"/>
      <c r="V607" s="77"/>
      <c r="W607" s="78"/>
      <c r="X607" s="77"/>
      <c r="Y607" s="77"/>
      <c r="Z607" s="77"/>
      <c r="AA607" s="77"/>
      <c r="AB607" s="77"/>
      <c r="AC607" s="77"/>
      <c r="AD607" s="77"/>
      <c r="AE607" s="79"/>
    </row>
    <row r="608" spans="1:31" ht="10.5" customHeight="1" thickBot="1" x14ac:dyDescent="0.3">
      <c r="A608" s="43" t="e">
        <f>IF($AF$13=Спр!$A$87,Ярлык!B608,IF(VLOOKUP($AF$4,Заявка!$D$17:$AH$29,Заявка!$AB$16,FALSE)&lt;Ярлык!C608,"",Ярлык!$AF$4))</f>
        <v>#N/A</v>
      </c>
      <c r="B608" s="34" t="e">
        <f>VLOOKUP(C608,Заявка!$A$17:$AH$29,Заявка!$D$16+Заявка!$A$16,TRUE)</f>
        <v>#N/A</v>
      </c>
      <c r="C608" s="37">
        <f>C607</f>
        <v>38</v>
      </c>
      <c r="D608" s="80"/>
      <c r="E608" s="80"/>
      <c r="F608" s="80"/>
      <c r="G608" s="80"/>
      <c r="H608" s="80"/>
      <c r="I608" s="80"/>
      <c r="J608" s="80"/>
      <c r="K608" s="80"/>
      <c r="L608" s="80"/>
      <c r="M608" s="80"/>
      <c r="N608" s="80"/>
      <c r="O608" s="80"/>
      <c r="P608" s="80"/>
      <c r="Q608" s="80"/>
      <c r="R608" s="80"/>
      <c r="S608" s="80"/>
      <c r="T608" s="80"/>
      <c r="U608" s="80"/>
      <c r="V608" s="80"/>
      <c r="W608" s="80"/>
      <c r="X608" s="80"/>
      <c r="Y608" s="80"/>
      <c r="Z608" s="80"/>
      <c r="AA608" s="80"/>
      <c r="AB608" s="80"/>
      <c r="AC608" s="80"/>
      <c r="AD608" s="80"/>
      <c r="AE608" s="80"/>
    </row>
    <row r="609" spans="1:31" ht="10.5" customHeight="1" x14ac:dyDescent="0.25">
      <c r="A609" s="43" t="e">
        <f>IF($AF$13=Спр!$A$87,Ярлык!B609,IF(VLOOKUP($AF$4,Заявка!$D$17:$AH$29,Заявка!$AB$16,FALSE)&lt;Ярлык!C609,"",Ярлык!$AF$4))</f>
        <v>#N/A</v>
      </c>
      <c r="B609" s="34" t="e">
        <f>VLOOKUP(C609,Заявка!$A$17:$AH$29,Заявка!$D$16+Заявка!$A$16,TRUE)</f>
        <v>#N/A</v>
      </c>
      <c r="C609" s="35">
        <f>C608+1</f>
        <v>39</v>
      </c>
    </row>
    <row r="610" spans="1:31" ht="3.75" customHeight="1" x14ac:dyDescent="0.25">
      <c r="A610" s="43" t="e">
        <f>IF($AF$13=Спр!$A$87,Ярлык!B610,IF(VLOOKUP($AF$4,Заявка!$D$17:$AH$29,Заявка!$AB$16,FALSE)&lt;Ярлык!C610,"",Ярлык!$AF$4))</f>
        <v>#N/A</v>
      </c>
      <c r="B610" s="34" t="e">
        <f>VLOOKUP(C610,Заявка!$A$17:$AH$29,Заявка!$D$16+Заявка!$A$16,TRUE)</f>
        <v>#N/A</v>
      </c>
      <c r="C610" s="36">
        <f>C609</f>
        <v>39</v>
      </c>
      <c r="D610" s="63"/>
      <c r="E610" s="64"/>
      <c r="F610" s="64"/>
      <c r="G610" s="64"/>
      <c r="H610" s="64"/>
      <c r="I610" s="64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64"/>
      <c r="W610" s="65"/>
      <c r="X610" s="64"/>
      <c r="Y610" s="64"/>
      <c r="Z610" s="64"/>
      <c r="AA610" s="64"/>
      <c r="AB610" s="64"/>
      <c r="AC610" s="64"/>
      <c r="AD610" s="64"/>
      <c r="AE610" s="66"/>
    </row>
    <row r="611" spans="1:31" ht="18.75" customHeight="1" x14ac:dyDescent="0.25">
      <c r="A611" s="43" t="e">
        <f>IF($AF$13=Спр!$A$87,Ярлык!B611,IF(VLOOKUP($AF$4,Заявка!$D$17:$AH$29,Заявка!$AB$16,FALSE)&lt;Ярлык!C611,"",Ярлык!$AF$4))</f>
        <v>#N/A</v>
      </c>
      <c r="B611" s="34" t="e">
        <f>VLOOKUP(C611,Заявка!$A$17:$AH$29,Заявка!$D$16+Заявка!$A$16,TRUE)</f>
        <v>#N/A</v>
      </c>
      <c r="C611" s="36">
        <f t="shared" ref="C611:C623" si="38">C610</f>
        <v>39</v>
      </c>
      <c r="D611" s="67"/>
      <c r="E611" s="98" t="s">
        <v>83</v>
      </c>
      <c r="F611" s="98"/>
      <c r="G611" s="98"/>
      <c r="H611" s="98"/>
      <c r="I611" s="98"/>
      <c r="J611" s="99" t="e">
        <f>VLOOKUP($A610,Заявка!$D$17:$AH$29,Заявка!$H$16,FALSE)</f>
        <v>#N/A</v>
      </c>
      <c r="K611" s="100"/>
      <c r="L611" s="100"/>
      <c r="M611" s="100"/>
      <c r="N611" s="100"/>
      <c r="O611" s="100"/>
      <c r="P611" s="100"/>
      <c r="Q611" s="100"/>
      <c r="R611" s="100"/>
      <c r="S611" s="101"/>
      <c r="T611" s="68"/>
      <c r="U611" s="68"/>
      <c r="V611" s="68"/>
      <c r="W611" s="69"/>
      <c r="X611" s="102" t="s">
        <v>76</v>
      </c>
      <c r="Y611" s="103"/>
      <c r="Z611" s="103"/>
      <c r="AA611" s="104"/>
      <c r="AB611" s="105" t="s">
        <v>61</v>
      </c>
      <c r="AC611" s="106"/>
      <c r="AD611" s="107"/>
      <c r="AE611" s="70"/>
    </row>
    <row r="612" spans="1:31" ht="3" customHeight="1" x14ac:dyDescent="0.25">
      <c r="A612" s="43" t="e">
        <f>IF($AF$13=Спр!$A$87,Ярлык!B612,IF(VLOOKUP($AF$4,Заявка!$D$17:$AH$29,Заявка!$AB$16,FALSE)&lt;Ярлык!C612,"",Ярлык!$AF$4))</f>
        <v>#N/A</v>
      </c>
      <c r="B612" s="34" t="e">
        <f>VLOOKUP(C612,Заявка!$A$17:$AH$29,Заявка!$D$16+Заявка!$A$16,TRUE)</f>
        <v>#N/A</v>
      </c>
      <c r="C612" s="36">
        <f t="shared" si="38"/>
        <v>39</v>
      </c>
      <c r="D612" s="67"/>
      <c r="E612" s="71"/>
      <c r="F612" s="71"/>
      <c r="G612" s="71"/>
      <c r="H612" s="71"/>
      <c r="I612" s="71"/>
      <c r="J612" s="72"/>
      <c r="K612" s="72"/>
      <c r="L612" s="72"/>
      <c r="M612" s="72"/>
      <c r="N612" s="72"/>
      <c r="O612" s="72"/>
      <c r="P612" s="72"/>
      <c r="Q612" s="68"/>
      <c r="R612" s="73"/>
      <c r="S612" s="73"/>
      <c r="T612" s="73"/>
      <c r="U612" s="73"/>
      <c r="V612" s="74"/>
      <c r="W612" s="75"/>
      <c r="X612" s="74"/>
      <c r="Y612" s="74"/>
      <c r="Z612" s="74"/>
      <c r="AA612" s="74"/>
      <c r="AB612" s="74"/>
      <c r="AC612" s="74"/>
      <c r="AD612" s="74"/>
      <c r="AE612" s="70"/>
    </row>
    <row r="613" spans="1:31" ht="1.5" customHeight="1" x14ac:dyDescent="0.25">
      <c r="A613" s="43" t="e">
        <f>IF($AF$13=Спр!$A$87,Ярлык!B613,IF(VLOOKUP($AF$4,Заявка!$D$17:$AH$29,Заявка!$AB$16,FALSE)&lt;Ярлык!C613,"",Ярлык!$AF$4))</f>
        <v>#N/A</v>
      </c>
      <c r="B613" s="34" t="e">
        <f>VLOOKUP(C613,Заявка!$A$17:$AH$29,Заявка!$D$16+Заявка!$A$16,TRUE)</f>
        <v>#N/A</v>
      </c>
      <c r="C613" s="36">
        <f t="shared" si="38"/>
        <v>39</v>
      </c>
      <c r="D613" s="67"/>
      <c r="E613" s="68"/>
      <c r="F613" s="68"/>
      <c r="G613" s="68"/>
      <c r="H613" s="68"/>
      <c r="I613" s="68"/>
      <c r="J613" s="68"/>
      <c r="K613" s="68"/>
      <c r="L613" s="68"/>
      <c r="M613" s="68"/>
      <c r="N613" s="68"/>
      <c r="O613" s="68"/>
      <c r="P613" s="68"/>
      <c r="Q613" s="68"/>
      <c r="R613" s="68"/>
      <c r="S613" s="68"/>
      <c r="T613" s="68"/>
      <c r="U613" s="68"/>
      <c r="V613" s="68"/>
      <c r="W613" s="69"/>
      <c r="X613" s="68"/>
      <c r="Y613" s="68"/>
      <c r="Z613" s="68"/>
      <c r="AA613" s="68"/>
      <c r="AB613" s="68"/>
      <c r="AC613" s="68"/>
      <c r="AD613" s="68"/>
      <c r="AE613" s="70"/>
    </row>
    <row r="614" spans="1:31" ht="12" customHeight="1" x14ac:dyDescent="0.25">
      <c r="A614" s="43" t="e">
        <f>IF($AF$13=Спр!$A$87,Ярлык!B614,IF(VLOOKUP($AF$4,Заявка!$D$17:$AH$29,Заявка!$AB$16,FALSE)&lt;Ярлык!C614,"",Ярлык!$AF$4))</f>
        <v>#N/A</v>
      </c>
      <c r="B614" s="34" t="e">
        <f>VLOOKUP(C614,Заявка!$A$17:$AH$29,Заявка!$D$16+Заявка!$A$16,TRUE)</f>
        <v>#N/A</v>
      </c>
      <c r="C614" s="36">
        <f t="shared" si="38"/>
        <v>39</v>
      </c>
      <c r="D614" s="67"/>
      <c r="E614" s="108" t="s">
        <v>82</v>
      </c>
      <c r="F614" s="108"/>
      <c r="G614" s="108"/>
      <c r="H614" s="108"/>
      <c r="I614" s="108"/>
      <c r="J614" s="111" t="e">
        <f>VLOOKUP($A613,Заявка!$D$17:$AH$29,Заявка!$O$16,FALSE)</f>
        <v>#N/A</v>
      </c>
      <c r="K614" s="111"/>
      <c r="L614" s="111"/>
      <c r="M614" s="111"/>
      <c r="N614" s="111"/>
      <c r="O614" s="111"/>
      <c r="P614" s="111"/>
      <c r="Q614" s="111"/>
      <c r="R614" s="111"/>
      <c r="S614" s="111"/>
      <c r="T614" s="111"/>
      <c r="U614" s="111"/>
      <c r="V614" s="68"/>
      <c r="W614" s="69"/>
      <c r="X614" s="114" t="s">
        <v>77</v>
      </c>
      <c r="Y614" s="114"/>
      <c r="Z614" s="114"/>
      <c r="AA614" s="114"/>
      <c r="AB614" s="114"/>
      <c r="AC614" s="114"/>
      <c r="AD614" s="114"/>
      <c r="AE614" s="70"/>
    </row>
    <row r="615" spans="1:31" ht="3" customHeight="1" x14ac:dyDescent="0.25">
      <c r="A615" s="43" t="e">
        <f>IF($AF$13=Спр!$A$87,Ярлык!B615,IF(VLOOKUP($AF$4,Заявка!$D$17:$AH$29,Заявка!$AB$16,FALSE)&lt;Ярлык!C615,"",Ярлык!$AF$4))</f>
        <v>#N/A</v>
      </c>
      <c r="B615" s="34" t="e">
        <f>VLOOKUP(C615,Заявка!$A$17:$AH$29,Заявка!$D$16+Заявка!$A$16,TRUE)</f>
        <v>#N/A</v>
      </c>
      <c r="C615" s="36">
        <f t="shared" si="38"/>
        <v>39</v>
      </c>
      <c r="D615" s="67"/>
      <c r="E615" s="109"/>
      <c r="F615" s="109"/>
      <c r="G615" s="109"/>
      <c r="H615" s="109"/>
      <c r="I615" s="109"/>
      <c r="J615" s="112"/>
      <c r="K615" s="112"/>
      <c r="L615" s="112"/>
      <c r="M615" s="112"/>
      <c r="N615" s="112"/>
      <c r="O615" s="112"/>
      <c r="P615" s="112"/>
      <c r="Q615" s="112"/>
      <c r="R615" s="112"/>
      <c r="S615" s="112"/>
      <c r="T615" s="112"/>
      <c r="U615" s="112"/>
      <c r="V615" s="68"/>
      <c r="W615" s="69"/>
      <c r="X615" s="68"/>
      <c r="Y615" s="68"/>
      <c r="Z615" s="68"/>
      <c r="AA615" s="68"/>
      <c r="AB615" s="68"/>
      <c r="AC615" s="68"/>
      <c r="AD615" s="68"/>
      <c r="AE615" s="70"/>
    </row>
    <row r="616" spans="1:31" ht="15" customHeight="1" x14ac:dyDescent="0.25">
      <c r="A616" s="43" t="e">
        <f>IF($AF$13=Спр!$A$87,Ярлык!B616,IF(VLOOKUP($AF$4,Заявка!$D$17:$AH$29,Заявка!$AB$16,FALSE)&lt;Ярлык!C616,"",Ярлык!$AF$4))</f>
        <v>#N/A</v>
      </c>
      <c r="B616" s="34" t="e">
        <f>VLOOKUP(C616,Заявка!$A$17:$AH$29,Заявка!$D$16+Заявка!$A$16,TRUE)</f>
        <v>#N/A</v>
      </c>
      <c r="C616" s="36">
        <f t="shared" si="38"/>
        <v>39</v>
      </c>
      <c r="D616" s="67"/>
      <c r="E616" s="110"/>
      <c r="F616" s="110"/>
      <c r="G616" s="110"/>
      <c r="H616" s="110"/>
      <c r="I616" s="110"/>
      <c r="J616" s="113"/>
      <c r="K616" s="113"/>
      <c r="L616" s="113"/>
      <c r="M616" s="113"/>
      <c r="N616" s="113"/>
      <c r="O616" s="113"/>
      <c r="P616" s="113"/>
      <c r="Q616" s="113"/>
      <c r="R616" s="113"/>
      <c r="S616" s="113"/>
      <c r="T616" s="113"/>
      <c r="U616" s="113"/>
      <c r="V616" s="68"/>
      <c r="W616" s="69"/>
      <c r="X616" s="115" t="str">
        <f>Заявка!$L$10</f>
        <v>ООО "Довольный клиент"</v>
      </c>
      <c r="Y616" s="116"/>
      <c r="Z616" s="116"/>
      <c r="AA616" s="116"/>
      <c r="AB616" s="116"/>
      <c r="AC616" s="116"/>
      <c r="AD616" s="117"/>
      <c r="AE616" s="70"/>
    </row>
    <row r="617" spans="1:31" ht="12.75" customHeight="1" x14ac:dyDescent="0.25">
      <c r="A617" s="43" t="e">
        <f>IF($AF$13=Спр!$A$87,Ярлык!B617,IF(VLOOKUP($AF$4,Заявка!$D$17:$AH$29,Заявка!$AB$16,FALSE)&lt;Ярлык!C617,"",Ярлык!$AF$4))</f>
        <v>#N/A</v>
      </c>
      <c r="B617" s="34" t="e">
        <f>VLOOKUP(C617,Заявка!$A$17:$AH$29,Заявка!$D$16+Заявка!$A$16,TRUE)</f>
        <v>#N/A</v>
      </c>
      <c r="C617" s="36">
        <f t="shared" si="38"/>
        <v>39</v>
      </c>
      <c r="D617" s="67"/>
      <c r="E617" s="118" t="s">
        <v>78</v>
      </c>
      <c r="F617" s="119"/>
      <c r="G617" s="119"/>
      <c r="H617" s="119"/>
      <c r="I617" s="120"/>
      <c r="J617" s="124" t="e">
        <f>VLOOKUP($A617,Заявка!$D$17:$AH$29,Заявка!$E$16,FALSE)</f>
        <v>#N/A</v>
      </c>
      <c r="K617" s="124"/>
      <c r="L617" s="124"/>
      <c r="M617" s="124"/>
      <c r="N617" s="124"/>
      <c r="O617" s="126" t="e">
        <f>VLOOKUP($A617,Заявка!$D$17:$AH$29,Заявка!$J$16,FALSE)</f>
        <v>#N/A</v>
      </c>
      <c r="P617" s="127"/>
      <c r="Q617" s="127"/>
      <c r="R617" s="127"/>
      <c r="S617" s="127"/>
      <c r="T617" s="127"/>
      <c r="U617" s="128"/>
      <c r="V617" s="68"/>
      <c r="W617" s="69"/>
      <c r="X617" s="132" t="str">
        <f>Заявка!$L$9</f>
        <v>Москва</v>
      </c>
      <c r="Y617" s="133"/>
      <c r="Z617" s="133"/>
      <c r="AA617" s="133"/>
      <c r="AB617" s="133"/>
      <c r="AC617" s="133"/>
      <c r="AD617" s="134"/>
      <c r="AE617" s="70"/>
    </row>
    <row r="618" spans="1:31" ht="7.5" customHeight="1" x14ac:dyDescent="0.25">
      <c r="A618" s="43" t="e">
        <f>IF($AF$13=Спр!$A$87,Ярлык!B618,IF(VLOOKUP($AF$4,Заявка!$D$17:$AH$29,Заявка!$AB$16,FALSE)&lt;Ярлык!C618,"",Ярлык!$AF$4))</f>
        <v>#N/A</v>
      </c>
      <c r="B618" s="34" t="e">
        <f>VLOOKUP(C618,Заявка!$A$17:$AH$29,Заявка!$D$16+Заявка!$A$16,TRUE)</f>
        <v>#N/A</v>
      </c>
      <c r="C618" s="36">
        <f t="shared" si="38"/>
        <v>39</v>
      </c>
      <c r="D618" s="67"/>
      <c r="E618" s="121"/>
      <c r="F618" s="122"/>
      <c r="G618" s="122"/>
      <c r="H618" s="122"/>
      <c r="I618" s="123"/>
      <c r="J618" s="125"/>
      <c r="K618" s="125"/>
      <c r="L618" s="125"/>
      <c r="M618" s="125"/>
      <c r="N618" s="125"/>
      <c r="O618" s="129"/>
      <c r="P618" s="130"/>
      <c r="Q618" s="130"/>
      <c r="R618" s="130"/>
      <c r="S618" s="130"/>
      <c r="T618" s="130"/>
      <c r="U618" s="131"/>
      <c r="V618" s="68"/>
      <c r="W618" s="69"/>
      <c r="X618" s="135"/>
      <c r="Y618" s="136"/>
      <c r="Z618" s="136"/>
      <c r="AA618" s="136"/>
      <c r="AB618" s="136"/>
      <c r="AC618" s="136"/>
      <c r="AD618" s="137"/>
      <c r="AE618" s="70"/>
    </row>
    <row r="619" spans="1:31" ht="13.5" customHeight="1" x14ac:dyDescent="0.25">
      <c r="A619" s="43" t="e">
        <f>IF($AF$13=Спр!$A$87,Ярлык!B619,IF(VLOOKUP($AF$4,Заявка!$D$17:$AH$29,Заявка!$AB$16,FALSE)&lt;Ярлык!C619,"",Ярлык!$AF$4))</f>
        <v>#N/A</v>
      </c>
      <c r="B619" s="34" t="e">
        <f>VLOOKUP(C619,Заявка!$A$17:$AH$29,Заявка!$D$16+Заявка!$A$16,TRUE)</f>
        <v>#N/A</v>
      </c>
      <c r="C619" s="36">
        <f t="shared" si="38"/>
        <v>39</v>
      </c>
      <c r="D619" s="67"/>
      <c r="E619" s="96" t="s">
        <v>79</v>
      </c>
      <c r="F619" s="96"/>
      <c r="G619" s="96"/>
      <c r="H619" s="96"/>
      <c r="I619" s="96"/>
      <c r="J619" s="97" t="e">
        <f>VLOOKUP($A619,Заявка!$D$17:$AH$29,Заявка!$T$16,FALSE)</f>
        <v>#N/A</v>
      </c>
      <c r="K619" s="97"/>
      <c r="L619" s="97"/>
      <c r="M619" s="97"/>
      <c r="N619" s="97"/>
      <c r="O619" s="97"/>
      <c r="P619" s="97"/>
      <c r="Q619" s="97"/>
      <c r="R619" s="97"/>
      <c r="S619" s="97"/>
      <c r="T619" s="97"/>
      <c r="U619" s="97"/>
      <c r="V619" s="68"/>
      <c r="W619" s="69"/>
      <c r="X619" s="135"/>
      <c r="Y619" s="136"/>
      <c r="Z619" s="136"/>
      <c r="AA619" s="136"/>
      <c r="AB619" s="136"/>
      <c r="AC619" s="136"/>
      <c r="AD619" s="137"/>
      <c r="AE619" s="70"/>
    </row>
    <row r="620" spans="1:31" ht="3" customHeight="1" x14ac:dyDescent="0.25">
      <c r="A620" s="43" t="e">
        <f>IF($AF$13=Спр!$A$87,Ярлык!B620,IF(VLOOKUP($AF$4,Заявка!$D$17:$AH$29,Заявка!$AB$16,FALSE)&lt;Ярлык!C620,"",Ярлык!$AF$4))</f>
        <v>#N/A</v>
      </c>
      <c r="B620" s="34" t="e">
        <f>VLOOKUP(C620,Заявка!$A$17:$AH$29,Заявка!$D$16+Заявка!$A$16,TRUE)</f>
        <v>#N/A</v>
      </c>
      <c r="C620" s="36">
        <f t="shared" si="38"/>
        <v>39</v>
      </c>
      <c r="D620" s="67"/>
      <c r="E620" s="68"/>
      <c r="F620" s="68"/>
      <c r="G620" s="68"/>
      <c r="H620" s="68"/>
      <c r="I620" s="68"/>
      <c r="J620" s="68"/>
      <c r="K620" s="68"/>
      <c r="L620" s="68"/>
      <c r="M620" s="68"/>
      <c r="N620" s="68"/>
      <c r="O620" s="68"/>
      <c r="P620" s="68"/>
      <c r="Q620" s="68"/>
      <c r="R620" s="68"/>
      <c r="S620" s="68"/>
      <c r="T620" s="68"/>
      <c r="U620" s="68"/>
      <c r="V620" s="68"/>
      <c r="W620" s="69"/>
      <c r="X620" s="135" t="str">
        <f>Заявка!$L$11</f>
        <v>89991112223 Удальцов Вячеслав</v>
      </c>
      <c r="Y620" s="136"/>
      <c r="Z620" s="136"/>
      <c r="AA620" s="136"/>
      <c r="AB620" s="136"/>
      <c r="AC620" s="136"/>
      <c r="AD620" s="137"/>
      <c r="AE620" s="70"/>
    </row>
    <row r="621" spans="1:31" ht="15" customHeight="1" x14ac:dyDescent="0.25">
      <c r="A621" s="43" t="e">
        <f>IF($AF$13=Спр!$A$87,Ярлык!B621,IF(VLOOKUP($AF$4,Заявка!$D$17:$AH$29,Заявка!$AB$16,FALSE)&lt;Ярлык!C621,"",Ярлык!$AF$4))</f>
        <v>#N/A</v>
      </c>
      <c r="B621" s="34" t="e">
        <f>VLOOKUP(C621,Заявка!$A$17:$AH$29,Заявка!$D$16+Заявка!$A$16,TRUE)</f>
        <v>#N/A</v>
      </c>
      <c r="C621" s="36">
        <f t="shared" si="38"/>
        <v>39</v>
      </c>
      <c r="D621" s="67"/>
      <c r="E621" s="141" t="s">
        <v>80</v>
      </c>
      <c r="F621" s="141"/>
      <c r="G621" s="141"/>
      <c r="H621" s="141"/>
      <c r="I621" s="143">
        <f ca="1">TODAY()</f>
        <v>46093</v>
      </c>
      <c r="J621" s="144"/>
      <c r="K621" s="144"/>
      <c r="L621" s="144"/>
      <c r="M621" s="68"/>
      <c r="N621" s="141" t="s">
        <v>81</v>
      </c>
      <c r="O621" s="141"/>
      <c r="P621" s="141"/>
      <c r="Q621" s="141"/>
      <c r="R621" s="146"/>
      <c r="S621" s="147"/>
      <c r="T621" s="147"/>
      <c r="U621" s="147"/>
      <c r="V621" s="68"/>
      <c r="W621" s="69"/>
      <c r="X621" s="138"/>
      <c r="Y621" s="139"/>
      <c r="Z621" s="139"/>
      <c r="AA621" s="139"/>
      <c r="AB621" s="139"/>
      <c r="AC621" s="139"/>
      <c r="AD621" s="140"/>
      <c r="AE621" s="70"/>
    </row>
    <row r="622" spans="1:31" ht="6" customHeight="1" x14ac:dyDescent="0.25">
      <c r="A622" s="43" t="e">
        <f>IF($AF$13=Спр!$A$87,Ярлык!B622,IF(VLOOKUP($AF$4,Заявка!$D$17:$AH$29,Заявка!$AB$16,FALSE)&lt;Ярлык!C622,"",Ярлык!$AF$4))</f>
        <v>#N/A</v>
      </c>
      <c r="B622" s="34" t="e">
        <f>VLOOKUP(C622,Заявка!$A$17:$AH$29,Заявка!$D$16+Заявка!$A$16,TRUE)</f>
        <v>#N/A</v>
      </c>
      <c r="C622" s="36">
        <f t="shared" si="38"/>
        <v>39</v>
      </c>
      <c r="D622" s="67"/>
      <c r="E622" s="142"/>
      <c r="F622" s="142"/>
      <c r="G622" s="142"/>
      <c r="H622" s="142"/>
      <c r="I622" s="145"/>
      <c r="J622" s="145"/>
      <c r="K622" s="145"/>
      <c r="L622" s="145"/>
      <c r="M622" s="68"/>
      <c r="N622" s="142"/>
      <c r="O622" s="142"/>
      <c r="P622" s="142"/>
      <c r="Q622" s="142"/>
      <c r="R622" s="148"/>
      <c r="S622" s="148"/>
      <c r="T622" s="148"/>
      <c r="U622" s="148"/>
      <c r="V622" s="68"/>
      <c r="W622" s="69"/>
      <c r="X622" s="68"/>
      <c r="Y622" s="68"/>
      <c r="Z622" s="68"/>
      <c r="AA622" s="68"/>
      <c r="AB622" s="68"/>
      <c r="AC622" s="68"/>
      <c r="AD622" s="68"/>
      <c r="AE622" s="70"/>
    </row>
    <row r="623" spans="1:31" ht="6" customHeight="1" x14ac:dyDescent="0.25">
      <c r="A623" s="43" t="e">
        <f>IF($AF$13=Спр!$A$87,Ярлык!B623,IF(VLOOKUP($AF$4,Заявка!$D$17:$AH$29,Заявка!$AB$16,FALSE)&lt;Ярлык!C623,"",Ярлык!$AF$4))</f>
        <v>#N/A</v>
      </c>
      <c r="B623" s="34" t="e">
        <f>VLOOKUP(C623,Заявка!$A$17:$AH$29,Заявка!$D$16+Заявка!$A$16,TRUE)</f>
        <v>#N/A</v>
      </c>
      <c r="C623" s="37">
        <f t="shared" si="38"/>
        <v>39</v>
      </c>
      <c r="D623" s="76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77"/>
      <c r="P623" s="77"/>
      <c r="Q623" s="77"/>
      <c r="R623" s="77"/>
      <c r="S623" s="77"/>
      <c r="T623" s="77"/>
      <c r="U623" s="77"/>
      <c r="V623" s="77"/>
      <c r="W623" s="78"/>
      <c r="X623" s="77"/>
      <c r="Y623" s="77"/>
      <c r="Z623" s="77"/>
      <c r="AA623" s="77"/>
      <c r="AB623" s="77"/>
      <c r="AC623" s="77"/>
      <c r="AD623" s="77"/>
      <c r="AE623" s="79"/>
    </row>
    <row r="624" spans="1:31" ht="10.5" customHeight="1" thickBot="1" x14ac:dyDescent="0.3">
      <c r="A624" s="43" t="e">
        <f>IF($AF$13=Спр!$A$87,Ярлык!B624,IF(VLOOKUP($AF$4,Заявка!$D$17:$AH$29,Заявка!$AB$16,FALSE)&lt;Ярлык!C624,"",Ярлык!$AF$4))</f>
        <v>#N/A</v>
      </c>
      <c r="B624" s="34" t="e">
        <f>VLOOKUP(C624,Заявка!$A$17:$AH$29,Заявка!$D$16+Заявка!$A$16,TRUE)</f>
        <v>#N/A</v>
      </c>
      <c r="C624" s="37">
        <f>C623</f>
        <v>39</v>
      </c>
      <c r="D624" s="80"/>
      <c r="E624" s="80"/>
      <c r="F624" s="80"/>
      <c r="G624" s="80"/>
      <c r="H624" s="80"/>
      <c r="I624" s="80"/>
      <c r="J624" s="80"/>
      <c r="K624" s="80"/>
      <c r="L624" s="80"/>
      <c r="M624" s="80"/>
      <c r="N624" s="80"/>
      <c r="O624" s="80"/>
      <c r="P624" s="80"/>
      <c r="Q624" s="80"/>
      <c r="R624" s="80"/>
      <c r="S624" s="80"/>
      <c r="T624" s="80"/>
      <c r="U624" s="80"/>
      <c r="V624" s="80"/>
      <c r="W624" s="80"/>
      <c r="X624" s="80"/>
      <c r="Y624" s="80"/>
      <c r="Z624" s="80"/>
      <c r="AA624" s="80"/>
      <c r="AB624" s="80"/>
      <c r="AC624" s="80"/>
      <c r="AD624" s="80"/>
      <c r="AE624" s="80"/>
    </row>
    <row r="625" spans="1:31" ht="10.5" customHeight="1" x14ac:dyDescent="0.25">
      <c r="A625" s="43" t="e">
        <f>IF($AF$13=Спр!$A$87,Ярлык!B625,IF(VLOOKUP($AF$4,Заявка!$D$17:$AH$29,Заявка!$AB$16,FALSE)&lt;Ярлык!C625,"",Ярлык!$AF$4))</f>
        <v>#N/A</v>
      </c>
      <c r="B625" s="34" t="e">
        <f>VLOOKUP(C625,Заявка!$A$17:$AH$29,Заявка!$D$16+Заявка!$A$16,TRUE)</f>
        <v>#N/A</v>
      </c>
      <c r="C625" s="35">
        <f>C624+1</f>
        <v>40</v>
      </c>
    </row>
    <row r="626" spans="1:31" ht="3.75" customHeight="1" x14ac:dyDescent="0.25">
      <c r="A626" s="43" t="e">
        <f>IF($AF$13=Спр!$A$87,Ярлык!B626,IF(VLOOKUP($AF$4,Заявка!$D$17:$AH$29,Заявка!$AB$16,FALSE)&lt;Ярлык!C626,"",Ярлык!$AF$4))</f>
        <v>#N/A</v>
      </c>
      <c r="B626" s="34" t="e">
        <f>VLOOKUP(C626,Заявка!$A$17:$AH$29,Заявка!$D$16+Заявка!$A$16,TRUE)</f>
        <v>#N/A</v>
      </c>
      <c r="C626" s="36">
        <f>C625</f>
        <v>40</v>
      </c>
      <c r="D626" s="63"/>
      <c r="E626" s="64"/>
      <c r="F626" s="64"/>
      <c r="G626" s="64"/>
      <c r="H626" s="64"/>
      <c r="I626" s="64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64"/>
      <c r="W626" s="65"/>
      <c r="X626" s="64"/>
      <c r="Y626" s="64"/>
      <c r="Z626" s="64"/>
      <c r="AA626" s="64"/>
      <c r="AB626" s="64"/>
      <c r="AC626" s="64"/>
      <c r="AD626" s="64"/>
      <c r="AE626" s="66"/>
    </row>
    <row r="627" spans="1:31" ht="18.75" customHeight="1" x14ac:dyDescent="0.25">
      <c r="A627" s="43" t="e">
        <f>IF($AF$13=Спр!$A$87,Ярлык!B627,IF(VLOOKUP($AF$4,Заявка!$D$17:$AH$29,Заявка!$AB$16,FALSE)&lt;Ярлык!C627,"",Ярлык!$AF$4))</f>
        <v>#N/A</v>
      </c>
      <c r="B627" s="34" t="e">
        <f>VLOOKUP(C627,Заявка!$A$17:$AH$29,Заявка!$D$16+Заявка!$A$16,TRUE)</f>
        <v>#N/A</v>
      </c>
      <c r="C627" s="36">
        <f t="shared" ref="C627:C639" si="39">C626</f>
        <v>40</v>
      </c>
      <c r="D627" s="67"/>
      <c r="E627" s="98" t="s">
        <v>83</v>
      </c>
      <c r="F627" s="98"/>
      <c r="G627" s="98"/>
      <c r="H627" s="98"/>
      <c r="I627" s="98"/>
      <c r="J627" s="99" t="e">
        <f>VLOOKUP($A626,Заявка!$D$17:$AH$29,Заявка!$H$16,FALSE)</f>
        <v>#N/A</v>
      </c>
      <c r="K627" s="100"/>
      <c r="L627" s="100"/>
      <c r="M627" s="100"/>
      <c r="N627" s="100"/>
      <c r="O627" s="100"/>
      <c r="P627" s="100"/>
      <c r="Q627" s="100"/>
      <c r="R627" s="100"/>
      <c r="S627" s="101"/>
      <c r="T627" s="68"/>
      <c r="U627" s="68"/>
      <c r="V627" s="68"/>
      <c r="W627" s="69"/>
      <c r="X627" s="102" t="s">
        <v>76</v>
      </c>
      <c r="Y627" s="103"/>
      <c r="Z627" s="103"/>
      <c r="AA627" s="104"/>
      <c r="AB627" s="105" t="s">
        <v>61</v>
      </c>
      <c r="AC627" s="106"/>
      <c r="AD627" s="107"/>
      <c r="AE627" s="70"/>
    </row>
    <row r="628" spans="1:31" ht="3" customHeight="1" x14ac:dyDescent="0.25">
      <c r="A628" s="43" t="e">
        <f>IF($AF$13=Спр!$A$87,Ярлык!B628,IF(VLOOKUP($AF$4,Заявка!$D$17:$AH$29,Заявка!$AB$16,FALSE)&lt;Ярлык!C628,"",Ярлык!$AF$4))</f>
        <v>#N/A</v>
      </c>
      <c r="B628" s="34" t="e">
        <f>VLOOKUP(C628,Заявка!$A$17:$AH$29,Заявка!$D$16+Заявка!$A$16,TRUE)</f>
        <v>#N/A</v>
      </c>
      <c r="C628" s="36">
        <f t="shared" si="39"/>
        <v>40</v>
      </c>
      <c r="D628" s="67"/>
      <c r="E628" s="71"/>
      <c r="F628" s="71"/>
      <c r="G628" s="71"/>
      <c r="H628" s="71"/>
      <c r="I628" s="71"/>
      <c r="J628" s="72"/>
      <c r="K628" s="72"/>
      <c r="L628" s="72"/>
      <c r="M628" s="72"/>
      <c r="N628" s="72"/>
      <c r="O628" s="72"/>
      <c r="P628" s="72"/>
      <c r="Q628" s="68"/>
      <c r="R628" s="73"/>
      <c r="S628" s="73"/>
      <c r="T628" s="73"/>
      <c r="U628" s="73"/>
      <c r="V628" s="74"/>
      <c r="W628" s="75"/>
      <c r="X628" s="74"/>
      <c r="Y628" s="74"/>
      <c r="Z628" s="74"/>
      <c r="AA628" s="74"/>
      <c r="AB628" s="74"/>
      <c r="AC628" s="74"/>
      <c r="AD628" s="74"/>
      <c r="AE628" s="70"/>
    </row>
    <row r="629" spans="1:31" ht="1.5" customHeight="1" x14ac:dyDescent="0.25">
      <c r="A629" s="43" t="e">
        <f>IF($AF$13=Спр!$A$87,Ярлык!B629,IF(VLOOKUP($AF$4,Заявка!$D$17:$AH$29,Заявка!$AB$16,FALSE)&lt;Ярлык!C629,"",Ярлык!$AF$4))</f>
        <v>#N/A</v>
      </c>
      <c r="B629" s="34" t="e">
        <f>VLOOKUP(C629,Заявка!$A$17:$AH$29,Заявка!$D$16+Заявка!$A$16,TRUE)</f>
        <v>#N/A</v>
      </c>
      <c r="C629" s="36">
        <f t="shared" si="39"/>
        <v>40</v>
      </c>
      <c r="D629" s="67"/>
      <c r="E629" s="68"/>
      <c r="F629" s="68"/>
      <c r="G629" s="68"/>
      <c r="H629" s="68"/>
      <c r="I629" s="68"/>
      <c r="J629" s="68"/>
      <c r="K629" s="68"/>
      <c r="L629" s="68"/>
      <c r="M629" s="68"/>
      <c r="N629" s="68"/>
      <c r="O629" s="68"/>
      <c r="P629" s="68"/>
      <c r="Q629" s="68"/>
      <c r="R629" s="68"/>
      <c r="S629" s="68"/>
      <c r="T629" s="68"/>
      <c r="U629" s="68"/>
      <c r="V629" s="68"/>
      <c r="W629" s="69"/>
      <c r="X629" s="68"/>
      <c r="Y629" s="68"/>
      <c r="Z629" s="68"/>
      <c r="AA629" s="68"/>
      <c r="AB629" s="68"/>
      <c r="AC629" s="68"/>
      <c r="AD629" s="68"/>
      <c r="AE629" s="70"/>
    </row>
    <row r="630" spans="1:31" ht="12" customHeight="1" x14ac:dyDescent="0.25">
      <c r="A630" s="43" t="e">
        <f>IF($AF$13=Спр!$A$87,Ярлык!B630,IF(VLOOKUP($AF$4,Заявка!$D$17:$AH$29,Заявка!$AB$16,FALSE)&lt;Ярлык!C630,"",Ярлык!$AF$4))</f>
        <v>#N/A</v>
      </c>
      <c r="B630" s="34" t="e">
        <f>VLOOKUP(C630,Заявка!$A$17:$AH$29,Заявка!$D$16+Заявка!$A$16,TRUE)</f>
        <v>#N/A</v>
      </c>
      <c r="C630" s="36">
        <f t="shared" si="39"/>
        <v>40</v>
      </c>
      <c r="D630" s="67"/>
      <c r="E630" s="108" t="s">
        <v>82</v>
      </c>
      <c r="F630" s="108"/>
      <c r="G630" s="108"/>
      <c r="H630" s="108"/>
      <c r="I630" s="108"/>
      <c r="J630" s="111" t="e">
        <f>VLOOKUP($A629,Заявка!$D$17:$AH$29,Заявка!$O$16,FALSE)</f>
        <v>#N/A</v>
      </c>
      <c r="K630" s="111"/>
      <c r="L630" s="111"/>
      <c r="M630" s="111"/>
      <c r="N630" s="111"/>
      <c r="O630" s="111"/>
      <c r="P630" s="111"/>
      <c r="Q630" s="111"/>
      <c r="R630" s="111"/>
      <c r="S630" s="111"/>
      <c r="T630" s="111"/>
      <c r="U630" s="111"/>
      <c r="V630" s="68"/>
      <c r="W630" s="69"/>
      <c r="X630" s="114" t="s">
        <v>77</v>
      </c>
      <c r="Y630" s="114"/>
      <c r="Z630" s="114"/>
      <c r="AA630" s="114"/>
      <c r="AB630" s="114"/>
      <c r="AC630" s="114"/>
      <c r="AD630" s="114"/>
      <c r="AE630" s="70"/>
    </row>
    <row r="631" spans="1:31" ht="3" customHeight="1" x14ac:dyDescent="0.25">
      <c r="A631" s="43" t="e">
        <f>IF($AF$13=Спр!$A$87,Ярлык!B631,IF(VLOOKUP($AF$4,Заявка!$D$17:$AH$29,Заявка!$AB$16,FALSE)&lt;Ярлык!C631,"",Ярлык!$AF$4))</f>
        <v>#N/A</v>
      </c>
      <c r="B631" s="34" t="e">
        <f>VLOOKUP(C631,Заявка!$A$17:$AH$29,Заявка!$D$16+Заявка!$A$16,TRUE)</f>
        <v>#N/A</v>
      </c>
      <c r="C631" s="36">
        <f t="shared" si="39"/>
        <v>40</v>
      </c>
      <c r="D631" s="67"/>
      <c r="E631" s="109"/>
      <c r="F631" s="109"/>
      <c r="G631" s="109"/>
      <c r="H631" s="109"/>
      <c r="I631" s="109"/>
      <c r="J631" s="112"/>
      <c r="K631" s="112"/>
      <c r="L631" s="112"/>
      <c r="M631" s="112"/>
      <c r="N631" s="112"/>
      <c r="O631" s="112"/>
      <c r="P631" s="112"/>
      <c r="Q631" s="112"/>
      <c r="R631" s="112"/>
      <c r="S631" s="112"/>
      <c r="T631" s="112"/>
      <c r="U631" s="112"/>
      <c r="V631" s="68"/>
      <c r="W631" s="69"/>
      <c r="X631" s="68"/>
      <c r="Y631" s="68"/>
      <c r="Z631" s="68"/>
      <c r="AA631" s="68"/>
      <c r="AB631" s="68"/>
      <c r="AC631" s="68"/>
      <c r="AD631" s="68"/>
      <c r="AE631" s="70"/>
    </row>
    <row r="632" spans="1:31" ht="15" customHeight="1" x14ac:dyDescent="0.25">
      <c r="A632" s="43" t="e">
        <f>IF($AF$13=Спр!$A$87,Ярлык!B632,IF(VLOOKUP($AF$4,Заявка!$D$17:$AH$29,Заявка!$AB$16,FALSE)&lt;Ярлык!C632,"",Ярлык!$AF$4))</f>
        <v>#N/A</v>
      </c>
      <c r="B632" s="34" t="e">
        <f>VLOOKUP(C632,Заявка!$A$17:$AH$29,Заявка!$D$16+Заявка!$A$16,TRUE)</f>
        <v>#N/A</v>
      </c>
      <c r="C632" s="36">
        <f t="shared" si="39"/>
        <v>40</v>
      </c>
      <c r="D632" s="67"/>
      <c r="E632" s="110"/>
      <c r="F632" s="110"/>
      <c r="G632" s="110"/>
      <c r="H632" s="110"/>
      <c r="I632" s="110"/>
      <c r="J632" s="113"/>
      <c r="K632" s="113"/>
      <c r="L632" s="113"/>
      <c r="M632" s="113"/>
      <c r="N632" s="113"/>
      <c r="O632" s="113"/>
      <c r="P632" s="113"/>
      <c r="Q632" s="113"/>
      <c r="R632" s="113"/>
      <c r="S632" s="113"/>
      <c r="T632" s="113"/>
      <c r="U632" s="113"/>
      <c r="V632" s="68"/>
      <c r="W632" s="69"/>
      <c r="X632" s="115" t="str">
        <f>Заявка!$L$10</f>
        <v>ООО "Довольный клиент"</v>
      </c>
      <c r="Y632" s="116"/>
      <c r="Z632" s="116"/>
      <c r="AA632" s="116"/>
      <c r="AB632" s="116"/>
      <c r="AC632" s="116"/>
      <c r="AD632" s="117"/>
      <c r="AE632" s="70"/>
    </row>
    <row r="633" spans="1:31" ht="12.75" customHeight="1" x14ac:dyDescent="0.25">
      <c r="A633" s="43" t="e">
        <f>IF($AF$13=Спр!$A$87,Ярлык!B633,IF(VLOOKUP($AF$4,Заявка!$D$17:$AH$29,Заявка!$AB$16,FALSE)&lt;Ярлык!C633,"",Ярлык!$AF$4))</f>
        <v>#N/A</v>
      </c>
      <c r="B633" s="34" t="e">
        <f>VLOOKUP(C633,Заявка!$A$17:$AH$29,Заявка!$D$16+Заявка!$A$16,TRUE)</f>
        <v>#N/A</v>
      </c>
      <c r="C633" s="36">
        <f t="shared" si="39"/>
        <v>40</v>
      </c>
      <c r="D633" s="67"/>
      <c r="E633" s="118" t="s">
        <v>78</v>
      </c>
      <c r="F633" s="119"/>
      <c r="G633" s="119"/>
      <c r="H633" s="119"/>
      <c r="I633" s="120"/>
      <c r="J633" s="124" t="e">
        <f>VLOOKUP($A633,Заявка!$D$17:$AH$29,Заявка!$E$16,FALSE)</f>
        <v>#N/A</v>
      </c>
      <c r="K633" s="124"/>
      <c r="L633" s="124"/>
      <c r="M633" s="124"/>
      <c r="N633" s="124"/>
      <c r="O633" s="126" t="e">
        <f>VLOOKUP($A633,Заявка!$D$17:$AH$29,Заявка!$J$16,FALSE)</f>
        <v>#N/A</v>
      </c>
      <c r="P633" s="127"/>
      <c r="Q633" s="127"/>
      <c r="R633" s="127"/>
      <c r="S633" s="127"/>
      <c r="T633" s="127"/>
      <c r="U633" s="128"/>
      <c r="V633" s="68"/>
      <c r="W633" s="69"/>
      <c r="X633" s="132" t="str">
        <f>Заявка!$L$9</f>
        <v>Москва</v>
      </c>
      <c r="Y633" s="133"/>
      <c r="Z633" s="133"/>
      <c r="AA633" s="133"/>
      <c r="AB633" s="133"/>
      <c r="AC633" s="133"/>
      <c r="AD633" s="134"/>
      <c r="AE633" s="70"/>
    </row>
    <row r="634" spans="1:31" ht="7.5" customHeight="1" x14ac:dyDescent="0.25">
      <c r="A634" s="43" t="e">
        <f>IF($AF$13=Спр!$A$87,Ярлык!B634,IF(VLOOKUP($AF$4,Заявка!$D$17:$AH$29,Заявка!$AB$16,FALSE)&lt;Ярлык!C634,"",Ярлык!$AF$4))</f>
        <v>#N/A</v>
      </c>
      <c r="B634" s="34" t="e">
        <f>VLOOKUP(C634,Заявка!$A$17:$AH$29,Заявка!$D$16+Заявка!$A$16,TRUE)</f>
        <v>#N/A</v>
      </c>
      <c r="C634" s="36">
        <f t="shared" si="39"/>
        <v>40</v>
      </c>
      <c r="D634" s="67"/>
      <c r="E634" s="121"/>
      <c r="F634" s="122"/>
      <c r="G634" s="122"/>
      <c r="H634" s="122"/>
      <c r="I634" s="123"/>
      <c r="J634" s="125"/>
      <c r="K634" s="125"/>
      <c r="L634" s="125"/>
      <c r="M634" s="125"/>
      <c r="N634" s="125"/>
      <c r="O634" s="129"/>
      <c r="P634" s="130"/>
      <c r="Q634" s="130"/>
      <c r="R634" s="130"/>
      <c r="S634" s="130"/>
      <c r="T634" s="130"/>
      <c r="U634" s="131"/>
      <c r="V634" s="68"/>
      <c r="W634" s="69"/>
      <c r="X634" s="135"/>
      <c r="Y634" s="136"/>
      <c r="Z634" s="136"/>
      <c r="AA634" s="136"/>
      <c r="AB634" s="136"/>
      <c r="AC634" s="136"/>
      <c r="AD634" s="137"/>
      <c r="AE634" s="70"/>
    </row>
    <row r="635" spans="1:31" ht="13.5" customHeight="1" x14ac:dyDescent="0.25">
      <c r="A635" s="43" t="e">
        <f>IF($AF$13=Спр!$A$87,Ярлык!B635,IF(VLOOKUP($AF$4,Заявка!$D$17:$AH$29,Заявка!$AB$16,FALSE)&lt;Ярлык!C635,"",Ярлык!$AF$4))</f>
        <v>#N/A</v>
      </c>
      <c r="B635" s="34" t="e">
        <f>VLOOKUP(C635,Заявка!$A$17:$AH$29,Заявка!$D$16+Заявка!$A$16,TRUE)</f>
        <v>#N/A</v>
      </c>
      <c r="C635" s="36">
        <f t="shared" si="39"/>
        <v>40</v>
      </c>
      <c r="D635" s="67"/>
      <c r="E635" s="96" t="s">
        <v>79</v>
      </c>
      <c r="F635" s="96"/>
      <c r="G635" s="96"/>
      <c r="H635" s="96"/>
      <c r="I635" s="96"/>
      <c r="J635" s="97" t="e">
        <f>VLOOKUP($A635,Заявка!$D$17:$AH$29,Заявка!$T$16,FALSE)</f>
        <v>#N/A</v>
      </c>
      <c r="K635" s="97"/>
      <c r="L635" s="97"/>
      <c r="M635" s="97"/>
      <c r="N635" s="97"/>
      <c r="O635" s="97"/>
      <c r="P635" s="97"/>
      <c r="Q635" s="97"/>
      <c r="R635" s="97"/>
      <c r="S635" s="97"/>
      <c r="T635" s="97"/>
      <c r="U635" s="97"/>
      <c r="V635" s="68"/>
      <c r="W635" s="69"/>
      <c r="X635" s="135"/>
      <c r="Y635" s="136"/>
      <c r="Z635" s="136"/>
      <c r="AA635" s="136"/>
      <c r="AB635" s="136"/>
      <c r="AC635" s="136"/>
      <c r="AD635" s="137"/>
      <c r="AE635" s="70"/>
    </row>
    <row r="636" spans="1:31" ht="3" customHeight="1" x14ac:dyDescent="0.25">
      <c r="A636" s="43" t="e">
        <f>IF($AF$13=Спр!$A$87,Ярлык!B636,IF(VLOOKUP($AF$4,Заявка!$D$17:$AH$29,Заявка!$AB$16,FALSE)&lt;Ярлык!C636,"",Ярлык!$AF$4))</f>
        <v>#N/A</v>
      </c>
      <c r="B636" s="34" t="e">
        <f>VLOOKUP(C636,Заявка!$A$17:$AH$29,Заявка!$D$16+Заявка!$A$16,TRUE)</f>
        <v>#N/A</v>
      </c>
      <c r="C636" s="36">
        <f t="shared" si="39"/>
        <v>40</v>
      </c>
      <c r="D636" s="67"/>
      <c r="E636" s="68"/>
      <c r="F636" s="68"/>
      <c r="G636" s="68"/>
      <c r="H636" s="68"/>
      <c r="I636" s="68"/>
      <c r="J636" s="68"/>
      <c r="K636" s="68"/>
      <c r="L636" s="68"/>
      <c r="M636" s="68"/>
      <c r="N636" s="68"/>
      <c r="O636" s="68"/>
      <c r="P636" s="68"/>
      <c r="Q636" s="68"/>
      <c r="R636" s="68"/>
      <c r="S636" s="68"/>
      <c r="T636" s="68"/>
      <c r="U636" s="68"/>
      <c r="V636" s="68"/>
      <c r="W636" s="69"/>
      <c r="X636" s="135" t="str">
        <f>Заявка!$L$11</f>
        <v>89991112223 Удальцов Вячеслав</v>
      </c>
      <c r="Y636" s="136"/>
      <c r="Z636" s="136"/>
      <c r="AA636" s="136"/>
      <c r="AB636" s="136"/>
      <c r="AC636" s="136"/>
      <c r="AD636" s="137"/>
      <c r="AE636" s="70"/>
    </row>
    <row r="637" spans="1:31" ht="15" customHeight="1" x14ac:dyDescent="0.25">
      <c r="A637" s="43" t="e">
        <f>IF($AF$13=Спр!$A$87,Ярлык!B637,IF(VLOOKUP($AF$4,Заявка!$D$17:$AH$29,Заявка!$AB$16,FALSE)&lt;Ярлык!C637,"",Ярлык!$AF$4))</f>
        <v>#N/A</v>
      </c>
      <c r="B637" s="34" t="e">
        <f>VLOOKUP(C637,Заявка!$A$17:$AH$29,Заявка!$D$16+Заявка!$A$16,TRUE)</f>
        <v>#N/A</v>
      </c>
      <c r="C637" s="36">
        <f t="shared" si="39"/>
        <v>40</v>
      </c>
      <c r="D637" s="67"/>
      <c r="E637" s="141" t="s">
        <v>80</v>
      </c>
      <c r="F637" s="141"/>
      <c r="G637" s="141"/>
      <c r="H637" s="141"/>
      <c r="I637" s="143">
        <f ca="1">TODAY()</f>
        <v>46093</v>
      </c>
      <c r="J637" s="144"/>
      <c r="K637" s="144"/>
      <c r="L637" s="144"/>
      <c r="M637" s="68"/>
      <c r="N637" s="141" t="s">
        <v>81</v>
      </c>
      <c r="O637" s="141"/>
      <c r="P637" s="141"/>
      <c r="Q637" s="141"/>
      <c r="R637" s="146"/>
      <c r="S637" s="147"/>
      <c r="T637" s="147"/>
      <c r="U637" s="147"/>
      <c r="V637" s="68"/>
      <c r="W637" s="69"/>
      <c r="X637" s="138"/>
      <c r="Y637" s="139"/>
      <c r="Z637" s="139"/>
      <c r="AA637" s="139"/>
      <c r="AB637" s="139"/>
      <c r="AC637" s="139"/>
      <c r="AD637" s="140"/>
      <c r="AE637" s="70"/>
    </row>
    <row r="638" spans="1:31" ht="6" customHeight="1" x14ac:dyDescent="0.25">
      <c r="A638" s="43" t="e">
        <f>IF($AF$13=Спр!$A$87,Ярлык!B638,IF(VLOOKUP($AF$4,Заявка!$D$17:$AH$29,Заявка!$AB$16,FALSE)&lt;Ярлык!C638,"",Ярлык!$AF$4))</f>
        <v>#N/A</v>
      </c>
      <c r="B638" s="34" t="e">
        <f>VLOOKUP(C638,Заявка!$A$17:$AH$29,Заявка!$D$16+Заявка!$A$16,TRUE)</f>
        <v>#N/A</v>
      </c>
      <c r="C638" s="36">
        <f t="shared" si="39"/>
        <v>40</v>
      </c>
      <c r="D638" s="67"/>
      <c r="E638" s="142"/>
      <c r="F638" s="142"/>
      <c r="G638" s="142"/>
      <c r="H638" s="142"/>
      <c r="I638" s="145"/>
      <c r="J638" s="145"/>
      <c r="K638" s="145"/>
      <c r="L638" s="145"/>
      <c r="M638" s="68"/>
      <c r="N638" s="142"/>
      <c r="O638" s="142"/>
      <c r="P638" s="142"/>
      <c r="Q638" s="142"/>
      <c r="R638" s="148"/>
      <c r="S638" s="148"/>
      <c r="T638" s="148"/>
      <c r="U638" s="148"/>
      <c r="V638" s="68"/>
      <c r="W638" s="69"/>
      <c r="X638" s="68"/>
      <c r="Y638" s="68"/>
      <c r="Z638" s="68"/>
      <c r="AA638" s="68"/>
      <c r="AB638" s="68"/>
      <c r="AC638" s="68"/>
      <c r="AD638" s="68"/>
      <c r="AE638" s="70"/>
    </row>
    <row r="639" spans="1:31" ht="6" customHeight="1" x14ac:dyDescent="0.25">
      <c r="A639" s="43" t="e">
        <f>IF($AF$13=Спр!$A$87,Ярлык!B639,IF(VLOOKUP($AF$4,Заявка!$D$17:$AH$29,Заявка!$AB$16,FALSE)&lt;Ярлык!C639,"",Ярлык!$AF$4))</f>
        <v>#N/A</v>
      </c>
      <c r="B639" s="34" t="e">
        <f>VLOOKUP(C639,Заявка!$A$17:$AH$29,Заявка!$D$16+Заявка!$A$16,TRUE)</f>
        <v>#N/A</v>
      </c>
      <c r="C639" s="37">
        <f t="shared" si="39"/>
        <v>40</v>
      </c>
      <c r="D639" s="76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  <c r="Q639" s="77"/>
      <c r="R639" s="77"/>
      <c r="S639" s="77"/>
      <c r="T639" s="77"/>
      <c r="U639" s="77"/>
      <c r="V639" s="77"/>
      <c r="W639" s="78"/>
      <c r="X639" s="77"/>
      <c r="Y639" s="77"/>
      <c r="Z639" s="77"/>
      <c r="AA639" s="77"/>
      <c r="AB639" s="77"/>
      <c r="AC639" s="77"/>
      <c r="AD639" s="77"/>
      <c r="AE639" s="79"/>
    </row>
    <row r="640" spans="1:31" ht="10.5" customHeight="1" thickBot="1" x14ac:dyDescent="0.3">
      <c r="A640" s="43" t="e">
        <f>IF($AF$13=Спр!$A$87,Ярлык!B640,IF(VLOOKUP($AF$4,Заявка!$D$17:$AH$29,Заявка!$AB$16,FALSE)&lt;Ярлык!C640,"",Ярлык!$AF$4))</f>
        <v>#N/A</v>
      </c>
      <c r="B640" s="34" t="e">
        <f>VLOOKUP(C640,Заявка!$A$17:$AH$29,Заявка!$D$16+Заявка!$A$16,TRUE)</f>
        <v>#N/A</v>
      </c>
      <c r="C640" s="37">
        <f>C639</f>
        <v>40</v>
      </c>
      <c r="D640" s="80"/>
      <c r="E640" s="80"/>
      <c r="F640" s="80"/>
      <c r="G640" s="80"/>
      <c r="H640" s="80"/>
      <c r="I640" s="80"/>
      <c r="J640" s="80"/>
      <c r="K640" s="80"/>
      <c r="L640" s="80"/>
      <c r="M640" s="80"/>
      <c r="N640" s="80"/>
      <c r="O640" s="80"/>
      <c r="P640" s="80"/>
      <c r="Q640" s="80"/>
      <c r="R640" s="80"/>
      <c r="S640" s="80"/>
      <c r="T640" s="80"/>
      <c r="U640" s="80"/>
      <c r="V640" s="80"/>
      <c r="W640" s="80"/>
      <c r="X640" s="80"/>
      <c r="Y640" s="80"/>
      <c r="Z640" s="80"/>
      <c r="AA640" s="80"/>
      <c r="AB640" s="80"/>
      <c r="AC640" s="80"/>
      <c r="AD640" s="80"/>
      <c r="AE640" s="80"/>
    </row>
    <row r="641" spans="1:31" ht="10.5" customHeight="1" x14ac:dyDescent="0.25">
      <c r="A641" s="43" t="e">
        <f>IF($AF$13=Спр!$A$87,Ярлык!B641,IF(VLOOKUP($AF$4,Заявка!$D$17:$AH$29,Заявка!$AB$16,FALSE)&lt;Ярлык!C641,"",Ярлык!$AF$4))</f>
        <v>#N/A</v>
      </c>
      <c r="B641" s="34" t="e">
        <f>VLOOKUP(C641,Заявка!$A$17:$AH$29,Заявка!$D$16+Заявка!$A$16,TRUE)</f>
        <v>#N/A</v>
      </c>
      <c r="C641" s="35">
        <f>C640+1</f>
        <v>41</v>
      </c>
    </row>
    <row r="642" spans="1:31" ht="3.75" customHeight="1" x14ac:dyDescent="0.25">
      <c r="A642" s="43" t="e">
        <f>IF($AF$13=Спр!$A$87,Ярлык!B642,IF(VLOOKUP($AF$4,Заявка!$D$17:$AH$29,Заявка!$AB$16,FALSE)&lt;Ярлык!C642,"",Ярлык!$AF$4))</f>
        <v>#N/A</v>
      </c>
      <c r="B642" s="34" t="e">
        <f>VLOOKUP(C642,Заявка!$A$17:$AH$29,Заявка!$D$16+Заявка!$A$16,TRUE)</f>
        <v>#N/A</v>
      </c>
      <c r="C642" s="36">
        <f>C641</f>
        <v>41</v>
      </c>
      <c r="D642" s="63"/>
      <c r="E642" s="64"/>
      <c r="F642" s="64"/>
      <c r="G642" s="64"/>
      <c r="H642" s="64"/>
      <c r="I642" s="64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64"/>
      <c r="W642" s="65"/>
      <c r="X642" s="64"/>
      <c r="Y642" s="64"/>
      <c r="Z642" s="64"/>
      <c r="AA642" s="64"/>
      <c r="AB642" s="64"/>
      <c r="AC642" s="64"/>
      <c r="AD642" s="64"/>
      <c r="AE642" s="66"/>
    </row>
    <row r="643" spans="1:31" ht="18.75" customHeight="1" x14ac:dyDescent="0.25">
      <c r="A643" s="43" t="e">
        <f>IF($AF$13=Спр!$A$87,Ярлык!B643,IF(VLOOKUP($AF$4,Заявка!$D$17:$AH$29,Заявка!$AB$16,FALSE)&lt;Ярлык!C643,"",Ярлык!$AF$4))</f>
        <v>#N/A</v>
      </c>
      <c r="B643" s="34" t="e">
        <f>VLOOKUP(C643,Заявка!$A$17:$AH$29,Заявка!$D$16+Заявка!$A$16,TRUE)</f>
        <v>#N/A</v>
      </c>
      <c r="C643" s="36">
        <f t="shared" ref="C643:C655" si="40">C642</f>
        <v>41</v>
      </c>
      <c r="D643" s="67"/>
      <c r="E643" s="98" t="s">
        <v>83</v>
      </c>
      <c r="F643" s="98"/>
      <c r="G643" s="98"/>
      <c r="H643" s="98"/>
      <c r="I643" s="98"/>
      <c r="J643" s="99" t="e">
        <f>VLOOKUP($A642,Заявка!$D$17:$AH$29,Заявка!$H$16,FALSE)</f>
        <v>#N/A</v>
      </c>
      <c r="K643" s="100"/>
      <c r="L643" s="100"/>
      <c r="M643" s="100"/>
      <c r="N643" s="100"/>
      <c r="O643" s="100"/>
      <c r="P643" s="100"/>
      <c r="Q643" s="100"/>
      <c r="R643" s="100"/>
      <c r="S643" s="101"/>
      <c r="T643" s="68"/>
      <c r="U643" s="68"/>
      <c r="V643" s="68"/>
      <c r="W643" s="69"/>
      <c r="X643" s="102" t="s">
        <v>76</v>
      </c>
      <c r="Y643" s="103"/>
      <c r="Z643" s="103"/>
      <c r="AA643" s="104"/>
      <c r="AB643" s="105" t="s">
        <v>61</v>
      </c>
      <c r="AC643" s="106"/>
      <c r="AD643" s="107"/>
      <c r="AE643" s="70"/>
    </row>
    <row r="644" spans="1:31" ht="3" customHeight="1" x14ac:dyDescent="0.25">
      <c r="A644" s="43" t="e">
        <f>IF($AF$13=Спр!$A$87,Ярлык!B644,IF(VLOOKUP($AF$4,Заявка!$D$17:$AH$29,Заявка!$AB$16,FALSE)&lt;Ярлык!C644,"",Ярлык!$AF$4))</f>
        <v>#N/A</v>
      </c>
      <c r="B644" s="34" t="e">
        <f>VLOOKUP(C644,Заявка!$A$17:$AH$29,Заявка!$D$16+Заявка!$A$16,TRUE)</f>
        <v>#N/A</v>
      </c>
      <c r="C644" s="36">
        <f t="shared" si="40"/>
        <v>41</v>
      </c>
      <c r="D644" s="67"/>
      <c r="E644" s="71"/>
      <c r="F644" s="71"/>
      <c r="G644" s="71"/>
      <c r="H644" s="71"/>
      <c r="I644" s="71"/>
      <c r="J644" s="72"/>
      <c r="K644" s="72"/>
      <c r="L644" s="72"/>
      <c r="M644" s="72"/>
      <c r="N644" s="72"/>
      <c r="O644" s="72"/>
      <c r="P644" s="72"/>
      <c r="Q644" s="68"/>
      <c r="R644" s="73"/>
      <c r="S644" s="73"/>
      <c r="T644" s="73"/>
      <c r="U644" s="73"/>
      <c r="V644" s="74"/>
      <c r="W644" s="75"/>
      <c r="X644" s="74"/>
      <c r="Y644" s="74"/>
      <c r="Z644" s="74"/>
      <c r="AA644" s="74"/>
      <c r="AB644" s="74"/>
      <c r="AC644" s="74"/>
      <c r="AD644" s="74"/>
      <c r="AE644" s="70"/>
    </row>
    <row r="645" spans="1:31" ht="1.5" customHeight="1" x14ac:dyDescent="0.25">
      <c r="A645" s="43" t="e">
        <f>IF($AF$13=Спр!$A$87,Ярлык!B645,IF(VLOOKUP($AF$4,Заявка!$D$17:$AH$29,Заявка!$AB$16,FALSE)&lt;Ярлык!C645,"",Ярлык!$AF$4))</f>
        <v>#N/A</v>
      </c>
      <c r="B645" s="34" t="e">
        <f>VLOOKUP(C645,Заявка!$A$17:$AH$29,Заявка!$D$16+Заявка!$A$16,TRUE)</f>
        <v>#N/A</v>
      </c>
      <c r="C645" s="36">
        <f t="shared" si="40"/>
        <v>41</v>
      </c>
      <c r="D645" s="67"/>
      <c r="E645" s="68"/>
      <c r="F645" s="68"/>
      <c r="G645" s="68"/>
      <c r="H645" s="68"/>
      <c r="I645" s="68"/>
      <c r="J645" s="68"/>
      <c r="K645" s="68"/>
      <c r="L645" s="68"/>
      <c r="M645" s="68"/>
      <c r="N645" s="68"/>
      <c r="O645" s="68"/>
      <c r="P645" s="68"/>
      <c r="Q645" s="68"/>
      <c r="R645" s="68"/>
      <c r="S645" s="68"/>
      <c r="T645" s="68"/>
      <c r="U645" s="68"/>
      <c r="V645" s="68"/>
      <c r="W645" s="69"/>
      <c r="X645" s="68"/>
      <c r="Y645" s="68"/>
      <c r="Z645" s="68"/>
      <c r="AA645" s="68"/>
      <c r="AB645" s="68"/>
      <c r="AC645" s="68"/>
      <c r="AD645" s="68"/>
      <c r="AE645" s="70"/>
    </row>
    <row r="646" spans="1:31" ht="12" customHeight="1" x14ac:dyDescent="0.25">
      <c r="A646" s="43" t="e">
        <f>IF($AF$13=Спр!$A$87,Ярлык!B646,IF(VLOOKUP($AF$4,Заявка!$D$17:$AH$29,Заявка!$AB$16,FALSE)&lt;Ярлык!C646,"",Ярлык!$AF$4))</f>
        <v>#N/A</v>
      </c>
      <c r="B646" s="34" t="e">
        <f>VLOOKUP(C646,Заявка!$A$17:$AH$29,Заявка!$D$16+Заявка!$A$16,TRUE)</f>
        <v>#N/A</v>
      </c>
      <c r="C646" s="36">
        <f t="shared" si="40"/>
        <v>41</v>
      </c>
      <c r="D646" s="67"/>
      <c r="E646" s="108" t="s">
        <v>82</v>
      </c>
      <c r="F646" s="108"/>
      <c r="G646" s="108"/>
      <c r="H646" s="108"/>
      <c r="I646" s="108"/>
      <c r="J646" s="111" t="e">
        <f>VLOOKUP($A645,Заявка!$D$17:$AH$29,Заявка!$O$16,FALSE)</f>
        <v>#N/A</v>
      </c>
      <c r="K646" s="111"/>
      <c r="L646" s="111"/>
      <c r="M646" s="111"/>
      <c r="N646" s="111"/>
      <c r="O646" s="111"/>
      <c r="P646" s="111"/>
      <c r="Q646" s="111"/>
      <c r="R646" s="111"/>
      <c r="S646" s="111"/>
      <c r="T646" s="111"/>
      <c r="U646" s="111"/>
      <c r="V646" s="68"/>
      <c r="W646" s="69"/>
      <c r="X646" s="114" t="s">
        <v>77</v>
      </c>
      <c r="Y646" s="114"/>
      <c r="Z646" s="114"/>
      <c r="AA646" s="114"/>
      <c r="AB646" s="114"/>
      <c r="AC646" s="114"/>
      <c r="AD646" s="114"/>
      <c r="AE646" s="70"/>
    </row>
    <row r="647" spans="1:31" ht="3" customHeight="1" x14ac:dyDescent="0.25">
      <c r="A647" s="43" t="e">
        <f>IF($AF$13=Спр!$A$87,Ярлык!B647,IF(VLOOKUP($AF$4,Заявка!$D$17:$AH$29,Заявка!$AB$16,FALSE)&lt;Ярлык!C647,"",Ярлык!$AF$4))</f>
        <v>#N/A</v>
      </c>
      <c r="B647" s="34" t="e">
        <f>VLOOKUP(C647,Заявка!$A$17:$AH$29,Заявка!$D$16+Заявка!$A$16,TRUE)</f>
        <v>#N/A</v>
      </c>
      <c r="C647" s="36">
        <f t="shared" si="40"/>
        <v>41</v>
      </c>
      <c r="D647" s="67"/>
      <c r="E647" s="109"/>
      <c r="F647" s="109"/>
      <c r="G647" s="109"/>
      <c r="H647" s="109"/>
      <c r="I647" s="109"/>
      <c r="J647" s="112"/>
      <c r="K647" s="112"/>
      <c r="L647" s="112"/>
      <c r="M647" s="112"/>
      <c r="N647" s="112"/>
      <c r="O647" s="112"/>
      <c r="P647" s="112"/>
      <c r="Q647" s="112"/>
      <c r="R647" s="112"/>
      <c r="S647" s="112"/>
      <c r="T647" s="112"/>
      <c r="U647" s="112"/>
      <c r="V647" s="68"/>
      <c r="W647" s="69"/>
      <c r="X647" s="68"/>
      <c r="Y647" s="68"/>
      <c r="Z647" s="68"/>
      <c r="AA647" s="68"/>
      <c r="AB647" s="68"/>
      <c r="AC647" s="68"/>
      <c r="AD647" s="68"/>
      <c r="AE647" s="70"/>
    </row>
    <row r="648" spans="1:31" ht="15" customHeight="1" x14ac:dyDescent="0.25">
      <c r="A648" s="43" t="e">
        <f>IF($AF$13=Спр!$A$87,Ярлык!B648,IF(VLOOKUP($AF$4,Заявка!$D$17:$AH$29,Заявка!$AB$16,FALSE)&lt;Ярлык!C648,"",Ярлык!$AF$4))</f>
        <v>#N/A</v>
      </c>
      <c r="B648" s="34" t="e">
        <f>VLOOKUP(C648,Заявка!$A$17:$AH$29,Заявка!$D$16+Заявка!$A$16,TRUE)</f>
        <v>#N/A</v>
      </c>
      <c r="C648" s="36">
        <f t="shared" si="40"/>
        <v>41</v>
      </c>
      <c r="D648" s="67"/>
      <c r="E648" s="110"/>
      <c r="F648" s="110"/>
      <c r="G648" s="110"/>
      <c r="H648" s="110"/>
      <c r="I648" s="110"/>
      <c r="J648" s="113"/>
      <c r="K648" s="113"/>
      <c r="L648" s="113"/>
      <c r="M648" s="113"/>
      <c r="N648" s="113"/>
      <c r="O648" s="113"/>
      <c r="P648" s="113"/>
      <c r="Q648" s="113"/>
      <c r="R648" s="113"/>
      <c r="S648" s="113"/>
      <c r="T648" s="113"/>
      <c r="U648" s="113"/>
      <c r="V648" s="68"/>
      <c r="W648" s="69"/>
      <c r="X648" s="115" t="str">
        <f>Заявка!$L$10</f>
        <v>ООО "Довольный клиент"</v>
      </c>
      <c r="Y648" s="116"/>
      <c r="Z648" s="116"/>
      <c r="AA648" s="116"/>
      <c r="AB648" s="116"/>
      <c r="AC648" s="116"/>
      <c r="AD648" s="117"/>
      <c r="AE648" s="70"/>
    </row>
    <row r="649" spans="1:31" ht="12.75" customHeight="1" x14ac:dyDescent="0.25">
      <c r="A649" s="43" t="e">
        <f>IF($AF$13=Спр!$A$87,Ярлык!B649,IF(VLOOKUP($AF$4,Заявка!$D$17:$AH$29,Заявка!$AB$16,FALSE)&lt;Ярлык!C649,"",Ярлык!$AF$4))</f>
        <v>#N/A</v>
      </c>
      <c r="B649" s="34" t="e">
        <f>VLOOKUP(C649,Заявка!$A$17:$AH$29,Заявка!$D$16+Заявка!$A$16,TRUE)</f>
        <v>#N/A</v>
      </c>
      <c r="C649" s="36">
        <f t="shared" si="40"/>
        <v>41</v>
      </c>
      <c r="D649" s="67"/>
      <c r="E649" s="118" t="s">
        <v>78</v>
      </c>
      <c r="F649" s="119"/>
      <c r="G649" s="119"/>
      <c r="H649" s="119"/>
      <c r="I649" s="120"/>
      <c r="J649" s="124" t="e">
        <f>VLOOKUP($A649,Заявка!$D$17:$AH$29,Заявка!$E$16,FALSE)</f>
        <v>#N/A</v>
      </c>
      <c r="K649" s="124"/>
      <c r="L649" s="124"/>
      <c r="M649" s="124"/>
      <c r="N649" s="124"/>
      <c r="O649" s="126" t="e">
        <f>VLOOKUP($A649,Заявка!$D$17:$AH$29,Заявка!$J$16,FALSE)</f>
        <v>#N/A</v>
      </c>
      <c r="P649" s="127"/>
      <c r="Q649" s="127"/>
      <c r="R649" s="127"/>
      <c r="S649" s="127"/>
      <c r="T649" s="127"/>
      <c r="U649" s="128"/>
      <c r="V649" s="68"/>
      <c r="W649" s="69"/>
      <c r="X649" s="132" t="str">
        <f>Заявка!$L$9</f>
        <v>Москва</v>
      </c>
      <c r="Y649" s="133"/>
      <c r="Z649" s="133"/>
      <c r="AA649" s="133"/>
      <c r="AB649" s="133"/>
      <c r="AC649" s="133"/>
      <c r="AD649" s="134"/>
      <c r="AE649" s="70"/>
    </row>
    <row r="650" spans="1:31" ht="7.5" customHeight="1" x14ac:dyDescent="0.25">
      <c r="A650" s="43" t="e">
        <f>IF($AF$13=Спр!$A$87,Ярлык!B650,IF(VLOOKUP($AF$4,Заявка!$D$17:$AH$29,Заявка!$AB$16,FALSE)&lt;Ярлык!C650,"",Ярлык!$AF$4))</f>
        <v>#N/A</v>
      </c>
      <c r="B650" s="34" t="e">
        <f>VLOOKUP(C650,Заявка!$A$17:$AH$29,Заявка!$D$16+Заявка!$A$16,TRUE)</f>
        <v>#N/A</v>
      </c>
      <c r="C650" s="36">
        <f t="shared" si="40"/>
        <v>41</v>
      </c>
      <c r="D650" s="67"/>
      <c r="E650" s="121"/>
      <c r="F650" s="122"/>
      <c r="G650" s="122"/>
      <c r="H650" s="122"/>
      <c r="I650" s="123"/>
      <c r="J650" s="125"/>
      <c r="K650" s="125"/>
      <c r="L650" s="125"/>
      <c r="M650" s="125"/>
      <c r="N650" s="125"/>
      <c r="O650" s="129"/>
      <c r="P650" s="130"/>
      <c r="Q650" s="130"/>
      <c r="R650" s="130"/>
      <c r="S650" s="130"/>
      <c r="T650" s="130"/>
      <c r="U650" s="131"/>
      <c r="V650" s="68"/>
      <c r="W650" s="69"/>
      <c r="X650" s="135"/>
      <c r="Y650" s="136"/>
      <c r="Z650" s="136"/>
      <c r="AA650" s="136"/>
      <c r="AB650" s="136"/>
      <c r="AC650" s="136"/>
      <c r="AD650" s="137"/>
      <c r="AE650" s="70"/>
    </row>
    <row r="651" spans="1:31" ht="13.5" customHeight="1" x14ac:dyDescent="0.25">
      <c r="A651" s="43" t="e">
        <f>IF($AF$13=Спр!$A$87,Ярлык!B651,IF(VLOOKUP($AF$4,Заявка!$D$17:$AH$29,Заявка!$AB$16,FALSE)&lt;Ярлык!C651,"",Ярлык!$AF$4))</f>
        <v>#N/A</v>
      </c>
      <c r="B651" s="34" t="e">
        <f>VLOOKUP(C651,Заявка!$A$17:$AH$29,Заявка!$D$16+Заявка!$A$16,TRUE)</f>
        <v>#N/A</v>
      </c>
      <c r="C651" s="36">
        <f t="shared" si="40"/>
        <v>41</v>
      </c>
      <c r="D651" s="67"/>
      <c r="E651" s="96" t="s">
        <v>79</v>
      </c>
      <c r="F651" s="96"/>
      <c r="G651" s="96"/>
      <c r="H651" s="96"/>
      <c r="I651" s="96"/>
      <c r="J651" s="97" t="e">
        <f>VLOOKUP($A651,Заявка!$D$17:$AH$29,Заявка!$T$16,FALSE)</f>
        <v>#N/A</v>
      </c>
      <c r="K651" s="97"/>
      <c r="L651" s="97"/>
      <c r="M651" s="97"/>
      <c r="N651" s="97"/>
      <c r="O651" s="97"/>
      <c r="P651" s="97"/>
      <c r="Q651" s="97"/>
      <c r="R651" s="97"/>
      <c r="S651" s="97"/>
      <c r="T651" s="97"/>
      <c r="U651" s="97"/>
      <c r="V651" s="68"/>
      <c r="W651" s="69"/>
      <c r="X651" s="135"/>
      <c r="Y651" s="136"/>
      <c r="Z651" s="136"/>
      <c r="AA651" s="136"/>
      <c r="AB651" s="136"/>
      <c r="AC651" s="136"/>
      <c r="AD651" s="137"/>
      <c r="AE651" s="70"/>
    </row>
    <row r="652" spans="1:31" ht="3" customHeight="1" x14ac:dyDescent="0.25">
      <c r="A652" s="43" t="e">
        <f>IF($AF$13=Спр!$A$87,Ярлык!B652,IF(VLOOKUP($AF$4,Заявка!$D$17:$AH$29,Заявка!$AB$16,FALSE)&lt;Ярлык!C652,"",Ярлык!$AF$4))</f>
        <v>#N/A</v>
      </c>
      <c r="B652" s="34" t="e">
        <f>VLOOKUP(C652,Заявка!$A$17:$AH$29,Заявка!$D$16+Заявка!$A$16,TRUE)</f>
        <v>#N/A</v>
      </c>
      <c r="C652" s="36">
        <f t="shared" si="40"/>
        <v>41</v>
      </c>
      <c r="D652" s="67"/>
      <c r="E652" s="68"/>
      <c r="F652" s="68"/>
      <c r="G652" s="68"/>
      <c r="H652" s="68"/>
      <c r="I652" s="68"/>
      <c r="J652" s="68"/>
      <c r="K652" s="68"/>
      <c r="L652" s="68"/>
      <c r="M652" s="68"/>
      <c r="N652" s="68"/>
      <c r="O652" s="68"/>
      <c r="P652" s="68"/>
      <c r="Q652" s="68"/>
      <c r="R652" s="68"/>
      <c r="S652" s="68"/>
      <c r="T652" s="68"/>
      <c r="U652" s="68"/>
      <c r="V652" s="68"/>
      <c r="W652" s="69"/>
      <c r="X652" s="135" t="str">
        <f>Заявка!$L$11</f>
        <v>89991112223 Удальцов Вячеслав</v>
      </c>
      <c r="Y652" s="136"/>
      <c r="Z652" s="136"/>
      <c r="AA652" s="136"/>
      <c r="AB652" s="136"/>
      <c r="AC652" s="136"/>
      <c r="AD652" s="137"/>
      <c r="AE652" s="70"/>
    </row>
    <row r="653" spans="1:31" ht="15" customHeight="1" x14ac:dyDescent="0.25">
      <c r="A653" s="43" t="e">
        <f>IF($AF$13=Спр!$A$87,Ярлык!B653,IF(VLOOKUP($AF$4,Заявка!$D$17:$AH$29,Заявка!$AB$16,FALSE)&lt;Ярлык!C653,"",Ярлык!$AF$4))</f>
        <v>#N/A</v>
      </c>
      <c r="B653" s="34" t="e">
        <f>VLOOKUP(C653,Заявка!$A$17:$AH$29,Заявка!$D$16+Заявка!$A$16,TRUE)</f>
        <v>#N/A</v>
      </c>
      <c r="C653" s="36">
        <f t="shared" si="40"/>
        <v>41</v>
      </c>
      <c r="D653" s="67"/>
      <c r="E653" s="141" t="s">
        <v>80</v>
      </c>
      <c r="F653" s="141"/>
      <c r="G653" s="141"/>
      <c r="H653" s="141"/>
      <c r="I653" s="143">
        <f ca="1">TODAY()</f>
        <v>46093</v>
      </c>
      <c r="J653" s="144"/>
      <c r="K653" s="144"/>
      <c r="L653" s="144"/>
      <c r="M653" s="68"/>
      <c r="N653" s="141" t="s">
        <v>81</v>
      </c>
      <c r="O653" s="141"/>
      <c r="P653" s="141"/>
      <c r="Q653" s="141"/>
      <c r="R653" s="146"/>
      <c r="S653" s="147"/>
      <c r="T653" s="147"/>
      <c r="U653" s="147"/>
      <c r="V653" s="68"/>
      <c r="W653" s="69"/>
      <c r="X653" s="138"/>
      <c r="Y653" s="139"/>
      <c r="Z653" s="139"/>
      <c r="AA653" s="139"/>
      <c r="AB653" s="139"/>
      <c r="AC653" s="139"/>
      <c r="AD653" s="140"/>
      <c r="AE653" s="70"/>
    </row>
    <row r="654" spans="1:31" ht="6" customHeight="1" x14ac:dyDescent="0.25">
      <c r="A654" s="43" t="e">
        <f>IF($AF$13=Спр!$A$87,Ярлык!B654,IF(VLOOKUP($AF$4,Заявка!$D$17:$AH$29,Заявка!$AB$16,FALSE)&lt;Ярлык!C654,"",Ярлык!$AF$4))</f>
        <v>#N/A</v>
      </c>
      <c r="B654" s="34" t="e">
        <f>VLOOKUP(C654,Заявка!$A$17:$AH$29,Заявка!$D$16+Заявка!$A$16,TRUE)</f>
        <v>#N/A</v>
      </c>
      <c r="C654" s="36">
        <f t="shared" si="40"/>
        <v>41</v>
      </c>
      <c r="D654" s="67"/>
      <c r="E654" s="142"/>
      <c r="F654" s="142"/>
      <c r="G654" s="142"/>
      <c r="H654" s="142"/>
      <c r="I654" s="145"/>
      <c r="J654" s="145"/>
      <c r="K654" s="145"/>
      <c r="L654" s="145"/>
      <c r="M654" s="68"/>
      <c r="N654" s="142"/>
      <c r="O654" s="142"/>
      <c r="P654" s="142"/>
      <c r="Q654" s="142"/>
      <c r="R654" s="148"/>
      <c r="S654" s="148"/>
      <c r="T654" s="148"/>
      <c r="U654" s="148"/>
      <c r="V654" s="68"/>
      <c r="W654" s="69"/>
      <c r="X654" s="68"/>
      <c r="Y654" s="68"/>
      <c r="Z654" s="68"/>
      <c r="AA654" s="68"/>
      <c r="AB654" s="68"/>
      <c r="AC654" s="68"/>
      <c r="AD654" s="68"/>
      <c r="AE654" s="70"/>
    </row>
    <row r="655" spans="1:31" ht="6" customHeight="1" x14ac:dyDescent="0.25">
      <c r="A655" s="43" t="e">
        <f>IF($AF$13=Спр!$A$87,Ярлык!B655,IF(VLOOKUP($AF$4,Заявка!$D$17:$AH$29,Заявка!$AB$16,FALSE)&lt;Ярлык!C655,"",Ярлык!$AF$4))</f>
        <v>#N/A</v>
      </c>
      <c r="B655" s="34" t="e">
        <f>VLOOKUP(C655,Заявка!$A$17:$AH$29,Заявка!$D$16+Заявка!$A$16,TRUE)</f>
        <v>#N/A</v>
      </c>
      <c r="C655" s="37">
        <f t="shared" si="40"/>
        <v>41</v>
      </c>
      <c r="D655" s="76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77"/>
      <c r="P655" s="77"/>
      <c r="Q655" s="77"/>
      <c r="R655" s="77"/>
      <c r="S655" s="77"/>
      <c r="T655" s="77"/>
      <c r="U655" s="77"/>
      <c r="V655" s="77"/>
      <c r="W655" s="78"/>
      <c r="X655" s="77"/>
      <c r="Y655" s="77"/>
      <c r="Z655" s="77"/>
      <c r="AA655" s="77"/>
      <c r="AB655" s="77"/>
      <c r="AC655" s="77"/>
      <c r="AD655" s="77"/>
      <c r="AE655" s="79"/>
    </row>
    <row r="656" spans="1:31" ht="10.5" customHeight="1" thickBot="1" x14ac:dyDescent="0.3">
      <c r="A656" s="43" t="e">
        <f>IF($AF$13=Спр!$A$87,Ярлык!B656,IF(VLOOKUP($AF$4,Заявка!$D$17:$AH$29,Заявка!$AB$16,FALSE)&lt;Ярлык!C656,"",Ярлык!$AF$4))</f>
        <v>#N/A</v>
      </c>
      <c r="B656" s="34" t="e">
        <f>VLOOKUP(C656,Заявка!$A$17:$AH$29,Заявка!$D$16+Заявка!$A$16,TRUE)</f>
        <v>#N/A</v>
      </c>
      <c r="C656" s="37">
        <f>C655</f>
        <v>41</v>
      </c>
      <c r="D656" s="80"/>
      <c r="E656" s="80"/>
      <c r="F656" s="80"/>
      <c r="G656" s="80"/>
      <c r="H656" s="80"/>
      <c r="I656" s="80"/>
      <c r="J656" s="80"/>
      <c r="K656" s="80"/>
      <c r="L656" s="80"/>
      <c r="M656" s="80"/>
      <c r="N656" s="80"/>
      <c r="O656" s="80"/>
      <c r="P656" s="80"/>
      <c r="Q656" s="80"/>
      <c r="R656" s="80"/>
      <c r="S656" s="80"/>
      <c r="T656" s="80"/>
      <c r="U656" s="80"/>
      <c r="V656" s="80"/>
      <c r="W656" s="80"/>
      <c r="X656" s="80"/>
      <c r="Y656" s="80"/>
      <c r="Z656" s="80"/>
      <c r="AA656" s="80"/>
      <c r="AB656" s="80"/>
      <c r="AC656" s="80"/>
      <c r="AD656" s="80"/>
      <c r="AE656" s="80"/>
    </row>
    <row r="657" spans="1:31" ht="10.5" customHeight="1" x14ac:dyDescent="0.25">
      <c r="A657" s="43" t="e">
        <f>IF($AF$13=Спр!$A$87,Ярлык!B657,IF(VLOOKUP($AF$4,Заявка!$D$17:$AH$29,Заявка!$AB$16,FALSE)&lt;Ярлык!C657,"",Ярлык!$AF$4))</f>
        <v>#N/A</v>
      </c>
      <c r="B657" s="34" t="e">
        <f>VLOOKUP(C657,Заявка!$A$17:$AH$29,Заявка!$D$16+Заявка!$A$16,TRUE)</f>
        <v>#N/A</v>
      </c>
      <c r="C657" s="35">
        <f>C656+1</f>
        <v>42</v>
      </c>
    </row>
    <row r="658" spans="1:31" ht="3.75" customHeight="1" x14ac:dyDescent="0.25">
      <c r="A658" s="43" t="e">
        <f>IF($AF$13=Спр!$A$87,Ярлык!B658,IF(VLOOKUP($AF$4,Заявка!$D$17:$AH$29,Заявка!$AB$16,FALSE)&lt;Ярлык!C658,"",Ярлык!$AF$4))</f>
        <v>#N/A</v>
      </c>
      <c r="B658" s="34" t="e">
        <f>VLOOKUP(C658,Заявка!$A$17:$AH$29,Заявка!$D$16+Заявка!$A$16,TRUE)</f>
        <v>#N/A</v>
      </c>
      <c r="C658" s="36">
        <f>C657</f>
        <v>42</v>
      </c>
      <c r="D658" s="63"/>
      <c r="E658" s="64"/>
      <c r="F658" s="64"/>
      <c r="G658" s="64"/>
      <c r="H658" s="64"/>
      <c r="I658" s="64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64"/>
      <c r="W658" s="65"/>
      <c r="X658" s="64"/>
      <c r="Y658" s="64"/>
      <c r="Z658" s="64"/>
      <c r="AA658" s="64"/>
      <c r="AB658" s="64"/>
      <c r="AC658" s="64"/>
      <c r="AD658" s="64"/>
      <c r="AE658" s="66"/>
    </row>
    <row r="659" spans="1:31" ht="18.75" customHeight="1" x14ac:dyDescent="0.25">
      <c r="A659" s="43" t="e">
        <f>IF($AF$13=Спр!$A$87,Ярлык!B659,IF(VLOOKUP($AF$4,Заявка!$D$17:$AH$29,Заявка!$AB$16,FALSE)&lt;Ярлык!C659,"",Ярлык!$AF$4))</f>
        <v>#N/A</v>
      </c>
      <c r="B659" s="34" t="e">
        <f>VLOOKUP(C659,Заявка!$A$17:$AH$29,Заявка!$D$16+Заявка!$A$16,TRUE)</f>
        <v>#N/A</v>
      </c>
      <c r="C659" s="36">
        <f t="shared" ref="C659:C671" si="41">C658</f>
        <v>42</v>
      </c>
      <c r="D659" s="67"/>
      <c r="E659" s="98" t="s">
        <v>83</v>
      </c>
      <c r="F659" s="98"/>
      <c r="G659" s="98"/>
      <c r="H659" s="98"/>
      <c r="I659" s="98"/>
      <c r="J659" s="99" t="e">
        <f>VLOOKUP($A658,Заявка!$D$17:$AH$29,Заявка!$H$16,FALSE)</f>
        <v>#N/A</v>
      </c>
      <c r="K659" s="100"/>
      <c r="L659" s="100"/>
      <c r="M659" s="100"/>
      <c r="N659" s="100"/>
      <c r="O659" s="100"/>
      <c r="P659" s="100"/>
      <c r="Q659" s="100"/>
      <c r="R659" s="100"/>
      <c r="S659" s="101"/>
      <c r="T659" s="68"/>
      <c r="U659" s="68"/>
      <c r="V659" s="68"/>
      <c r="W659" s="69"/>
      <c r="X659" s="102" t="s">
        <v>76</v>
      </c>
      <c r="Y659" s="103"/>
      <c r="Z659" s="103"/>
      <c r="AA659" s="104"/>
      <c r="AB659" s="105" t="s">
        <v>61</v>
      </c>
      <c r="AC659" s="106"/>
      <c r="AD659" s="107"/>
      <c r="AE659" s="70"/>
    </row>
    <row r="660" spans="1:31" ht="3" customHeight="1" x14ac:dyDescent="0.25">
      <c r="A660" s="43" t="e">
        <f>IF($AF$13=Спр!$A$87,Ярлык!B660,IF(VLOOKUP($AF$4,Заявка!$D$17:$AH$29,Заявка!$AB$16,FALSE)&lt;Ярлык!C660,"",Ярлык!$AF$4))</f>
        <v>#N/A</v>
      </c>
      <c r="B660" s="34" t="e">
        <f>VLOOKUP(C660,Заявка!$A$17:$AH$29,Заявка!$D$16+Заявка!$A$16,TRUE)</f>
        <v>#N/A</v>
      </c>
      <c r="C660" s="36">
        <f t="shared" si="41"/>
        <v>42</v>
      </c>
      <c r="D660" s="67"/>
      <c r="E660" s="71"/>
      <c r="F660" s="71"/>
      <c r="G660" s="71"/>
      <c r="H660" s="71"/>
      <c r="I660" s="71"/>
      <c r="J660" s="72"/>
      <c r="K660" s="72"/>
      <c r="L660" s="72"/>
      <c r="M660" s="72"/>
      <c r="N660" s="72"/>
      <c r="O660" s="72"/>
      <c r="P660" s="72"/>
      <c r="Q660" s="68"/>
      <c r="R660" s="73"/>
      <c r="S660" s="73"/>
      <c r="T660" s="73"/>
      <c r="U660" s="73"/>
      <c r="V660" s="74"/>
      <c r="W660" s="75"/>
      <c r="X660" s="74"/>
      <c r="Y660" s="74"/>
      <c r="Z660" s="74"/>
      <c r="AA660" s="74"/>
      <c r="AB660" s="74"/>
      <c r="AC660" s="74"/>
      <c r="AD660" s="74"/>
      <c r="AE660" s="70"/>
    </row>
    <row r="661" spans="1:31" ht="1.5" customHeight="1" x14ac:dyDescent="0.25">
      <c r="A661" s="43" t="e">
        <f>IF($AF$13=Спр!$A$87,Ярлык!B661,IF(VLOOKUP($AF$4,Заявка!$D$17:$AH$29,Заявка!$AB$16,FALSE)&lt;Ярлык!C661,"",Ярлык!$AF$4))</f>
        <v>#N/A</v>
      </c>
      <c r="B661" s="34" t="e">
        <f>VLOOKUP(C661,Заявка!$A$17:$AH$29,Заявка!$D$16+Заявка!$A$16,TRUE)</f>
        <v>#N/A</v>
      </c>
      <c r="C661" s="36">
        <f t="shared" si="41"/>
        <v>42</v>
      </c>
      <c r="D661" s="67"/>
      <c r="E661" s="68"/>
      <c r="F661" s="68"/>
      <c r="G661" s="68"/>
      <c r="H661" s="68"/>
      <c r="I661" s="68"/>
      <c r="J661" s="68"/>
      <c r="K661" s="68"/>
      <c r="L661" s="68"/>
      <c r="M661" s="68"/>
      <c r="N661" s="68"/>
      <c r="O661" s="68"/>
      <c r="P661" s="68"/>
      <c r="Q661" s="68"/>
      <c r="R661" s="68"/>
      <c r="S661" s="68"/>
      <c r="T661" s="68"/>
      <c r="U661" s="68"/>
      <c r="V661" s="68"/>
      <c r="W661" s="69"/>
      <c r="X661" s="68"/>
      <c r="Y661" s="68"/>
      <c r="Z661" s="68"/>
      <c r="AA661" s="68"/>
      <c r="AB661" s="68"/>
      <c r="AC661" s="68"/>
      <c r="AD661" s="68"/>
      <c r="AE661" s="70"/>
    </row>
    <row r="662" spans="1:31" ht="12" customHeight="1" x14ac:dyDescent="0.25">
      <c r="A662" s="43" t="e">
        <f>IF($AF$13=Спр!$A$87,Ярлык!B662,IF(VLOOKUP($AF$4,Заявка!$D$17:$AH$29,Заявка!$AB$16,FALSE)&lt;Ярлык!C662,"",Ярлык!$AF$4))</f>
        <v>#N/A</v>
      </c>
      <c r="B662" s="34" t="e">
        <f>VLOOKUP(C662,Заявка!$A$17:$AH$29,Заявка!$D$16+Заявка!$A$16,TRUE)</f>
        <v>#N/A</v>
      </c>
      <c r="C662" s="36">
        <f t="shared" si="41"/>
        <v>42</v>
      </c>
      <c r="D662" s="67"/>
      <c r="E662" s="108" t="s">
        <v>82</v>
      </c>
      <c r="F662" s="108"/>
      <c r="G662" s="108"/>
      <c r="H662" s="108"/>
      <c r="I662" s="108"/>
      <c r="J662" s="111" t="e">
        <f>VLOOKUP($A661,Заявка!$D$17:$AH$29,Заявка!$O$16,FALSE)</f>
        <v>#N/A</v>
      </c>
      <c r="K662" s="111"/>
      <c r="L662" s="111"/>
      <c r="M662" s="111"/>
      <c r="N662" s="111"/>
      <c r="O662" s="111"/>
      <c r="P662" s="111"/>
      <c r="Q662" s="111"/>
      <c r="R662" s="111"/>
      <c r="S662" s="111"/>
      <c r="T662" s="111"/>
      <c r="U662" s="111"/>
      <c r="V662" s="68"/>
      <c r="W662" s="69"/>
      <c r="X662" s="114" t="s">
        <v>77</v>
      </c>
      <c r="Y662" s="114"/>
      <c r="Z662" s="114"/>
      <c r="AA662" s="114"/>
      <c r="AB662" s="114"/>
      <c r="AC662" s="114"/>
      <c r="AD662" s="114"/>
      <c r="AE662" s="70"/>
    </row>
    <row r="663" spans="1:31" ht="3" customHeight="1" x14ac:dyDescent="0.25">
      <c r="A663" s="43" t="e">
        <f>IF($AF$13=Спр!$A$87,Ярлык!B663,IF(VLOOKUP($AF$4,Заявка!$D$17:$AH$29,Заявка!$AB$16,FALSE)&lt;Ярлык!C663,"",Ярлык!$AF$4))</f>
        <v>#N/A</v>
      </c>
      <c r="B663" s="34" t="e">
        <f>VLOOKUP(C663,Заявка!$A$17:$AH$29,Заявка!$D$16+Заявка!$A$16,TRUE)</f>
        <v>#N/A</v>
      </c>
      <c r="C663" s="36">
        <f t="shared" si="41"/>
        <v>42</v>
      </c>
      <c r="D663" s="67"/>
      <c r="E663" s="109"/>
      <c r="F663" s="109"/>
      <c r="G663" s="109"/>
      <c r="H663" s="109"/>
      <c r="I663" s="109"/>
      <c r="J663" s="112"/>
      <c r="K663" s="112"/>
      <c r="L663" s="112"/>
      <c r="M663" s="112"/>
      <c r="N663" s="112"/>
      <c r="O663" s="112"/>
      <c r="P663" s="112"/>
      <c r="Q663" s="112"/>
      <c r="R663" s="112"/>
      <c r="S663" s="112"/>
      <c r="T663" s="112"/>
      <c r="U663" s="112"/>
      <c r="V663" s="68"/>
      <c r="W663" s="69"/>
      <c r="X663" s="68"/>
      <c r="Y663" s="68"/>
      <c r="Z663" s="68"/>
      <c r="AA663" s="68"/>
      <c r="AB663" s="68"/>
      <c r="AC663" s="68"/>
      <c r="AD663" s="68"/>
      <c r="AE663" s="70"/>
    </row>
    <row r="664" spans="1:31" ht="15" customHeight="1" x14ac:dyDescent="0.25">
      <c r="A664" s="43" t="e">
        <f>IF($AF$13=Спр!$A$87,Ярлык!B664,IF(VLOOKUP($AF$4,Заявка!$D$17:$AH$29,Заявка!$AB$16,FALSE)&lt;Ярлык!C664,"",Ярлык!$AF$4))</f>
        <v>#N/A</v>
      </c>
      <c r="B664" s="34" t="e">
        <f>VLOOKUP(C664,Заявка!$A$17:$AH$29,Заявка!$D$16+Заявка!$A$16,TRUE)</f>
        <v>#N/A</v>
      </c>
      <c r="C664" s="36">
        <f t="shared" si="41"/>
        <v>42</v>
      </c>
      <c r="D664" s="67"/>
      <c r="E664" s="110"/>
      <c r="F664" s="110"/>
      <c r="G664" s="110"/>
      <c r="H664" s="110"/>
      <c r="I664" s="110"/>
      <c r="J664" s="113"/>
      <c r="K664" s="113"/>
      <c r="L664" s="113"/>
      <c r="M664" s="113"/>
      <c r="N664" s="113"/>
      <c r="O664" s="113"/>
      <c r="P664" s="113"/>
      <c r="Q664" s="113"/>
      <c r="R664" s="113"/>
      <c r="S664" s="113"/>
      <c r="T664" s="113"/>
      <c r="U664" s="113"/>
      <c r="V664" s="68"/>
      <c r="W664" s="69"/>
      <c r="X664" s="115" t="str">
        <f>Заявка!$L$10</f>
        <v>ООО "Довольный клиент"</v>
      </c>
      <c r="Y664" s="116"/>
      <c r="Z664" s="116"/>
      <c r="AA664" s="116"/>
      <c r="AB664" s="116"/>
      <c r="AC664" s="116"/>
      <c r="AD664" s="117"/>
      <c r="AE664" s="70"/>
    </row>
    <row r="665" spans="1:31" ht="12.75" customHeight="1" x14ac:dyDescent="0.25">
      <c r="A665" s="43" t="e">
        <f>IF($AF$13=Спр!$A$87,Ярлык!B665,IF(VLOOKUP($AF$4,Заявка!$D$17:$AH$29,Заявка!$AB$16,FALSE)&lt;Ярлык!C665,"",Ярлык!$AF$4))</f>
        <v>#N/A</v>
      </c>
      <c r="B665" s="34" t="e">
        <f>VLOOKUP(C665,Заявка!$A$17:$AH$29,Заявка!$D$16+Заявка!$A$16,TRUE)</f>
        <v>#N/A</v>
      </c>
      <c r="C665" s="36">
        <f t="shared" si="41"/>
        <v>42</v>
      </c>
      <c r="D665" s="67"/>
      <c r="E665" s="118" t="s">
        <v>78</v>
      </c>
      <c r="F665" s="119"/>
      <c r="G665" s="119"/>
      <c r="H665" s="119"/>
      <c r="I665" s="120"/>
      <c r="J665" s="124" t="e">
        <f>VLOOKUP($A665,Заявка!$D$17:$AH$29,Заявка!$E$16,FALSE)</f>
        <v>#N/A</v>
      </c>
      <c r="K665" s="124"/>
      <c r="L665" s="124"/>
      <c r="M665" s="124"/>
      <c r="N665" s="124"/>
      <c r="O665" s="126" t="e">
        <f>VLOOKUP($A665,Заявка!$D$17:$AH$29,Заявка!$J$16,FALSE)</f>
        <v>#N/A</v>
      </c>
      <c r="P665" s="127"/>
      <c r="Q665" s="127"/>
      <c r="R665" s="127"/>
      <c r="S665" s="127"/>
      <c r="T665" s="127"/>
      <c r="U665" s="128"/>
      <c r="V665" s="68"/>
      <c r="W665" s="69"/>
      <c r="X665" s="132" t="str">
        <f>Заявка!$L$9</f>
        <v>Москва</v>
      </c>
      <c r="Y665" s="133"/>
      <c r="Z665" s="133"/>
      <c r="AA665" s="133"/>
      <c r="AB665" s="133"/>
      <c r="AC665" s="133"/>
      <c r="AD665" s="134"/>
      <c r="AE665" s="70"/>
    </row>
    <row r="666" spans="1:31" ht="7.5" customHeight="1" x14ac:dyDescent="0.25">
      <c r="A666" s="43" t="e">
        <f>IF($AF$13=Спр!$A$87,Ярлык!B666,IF(VLOOKUP($AF$4,Заявка!$D$17:$AH$29,Заявка!$AB$16,FALSE)&lt;Ярлык!C666,"",Ярлык!$AF$4))</f>
        <v>#N/A</v>
      </c>
      <c r="B666" s="34" t="e">
        <f>VLOOKUP(C666,Заявка!$A$17:$AH$29,Заявка!$D$16+Заявка!$A$16,TRUE)</f>
        <v>#N/A</v>
      </c>
      <c r="C666" s="36">
        <f t="shared" si="41"/>
        <v>42</v>
      </c>
      <c r="D666" s="67"/>
      <c r="E666" s="121"/>
      <c r="F666" s="122"/>
      <c r="G666" s="122"/>
      <c r="H666" s="122"/>
      <c r="I666" s="123"/>
      <c r="J666" s="125"/>
      <c r="K666" s="125"/>
      <c r="L666" s="125"/>
      <c r="M666" s="125"/>
      <c r="N666" s="125"/>
      <c r="O666" s="129"/>
      <c r="P666" s="130"/>
      <c r="Q666" s="130"/>
      <c r="R666" s="130"/>
      <c r="S666" s="130"/>
      <c r="T666" s="130"/>
      <c r="U666" s="131"/>
      <c r="V666" s="68"/>
      <c r="W666" s="69"/>
      <c r="X666" s="135"/>
      <c r="Y666" s="136"/>
      <c r="Z666" s="136"/>
      <c r="AA666" s="136"/>
      <c r="AB666" s="136"/>
      <c r="AC666" s="136"/>
      <c r="AD666" s="137"/>
      <c r="AE666" s="70"/>
    </row>
    <row r="667" spans="1:31" ht="13.5" customHeight="1" x14ac:dyDescent="0.25">
      <c r="A667" s="43" t="e">
        <f>IF($AF$13=Спр!$A$87,Ярлык!B667,IF(VLOOKUP($AF$4,Заявка!$D$17:$AH$29,Заявка!$AB$16,FALSE)&lt;Ярлык!C667,"",Ярлык!$AF$4))</f>
        <v>#N/A</v>
      </c>
      <c r="B667" s="34" t="e">
        <f>VLOOKUP(C667,Заявка!$A$17:$AH$29,Заявка!$D$16+Заявка!$A$16,TRUE)</f>
        <v>#N/A</v>
      </c>
      <c r="C667" s="36">
        <f t="shared" si="41"/>
        <v>42</v>
      </c>
      <c r="D667" s="67"/>
      <c r="E667" s="96" t="s">
        <v>79</v>
      </c>
      <c r="F667" s="96"/>
      <c r="G667" s="96"/>
      <c r="H667" s="96"/>
      <c r="I667" s="96"/>
      <c r="J667" s="97" t="e">
        <f>VLOOKUP($A667,Заявка!$D$17:$AH$29,Заявка!$T$16,FALSE)</f>
        <v>#N/A</v>
      </c>
      <c r="K667" s="97"/>
      <c r="L667" s="97"/>
      <c r="M667" s="97"/>
      <c r="N667" s="97"/>
      <c r="O667" s="97"/>
      <c r="P667" s="97"/>
      <c r="Q667" s="97"/>
      <c r="R667" s="97"/>
      <c r="S667" s="97"/>
      <c r="T667" s="97"/>
      <c r="U667" s="97"/>
      <c r="V667" s="68"/>
      <c r="W667" s="69"/>
      <c r="X667" s="135"/>
      <c r="Y667" s="136"/>
      <c r="Z667" s="136"/>
      <c r="AA667" s="136"/>
      <c r="AB667" s="136"/>
      <c r="AC667" s="136"/>
      <c r="AD667" s="137"/>
      <c r="AE667" s="70"/>
    </row>
    <row r="668" spans="1:31" ht="3" customHeight="1" x14ac:dyDescent="0.25">
      <c r="A668" s="43" t="e">
        <f>IF($AF$13=Спр!$A$87,Ярлык!B668,IF(VLOOKUP($AF$4,Заявка!$D$17:$AH$29,Заявка!$AB$16,FALSE)&lt;Ярлык!C668,"",Ярлык!$AF$4))</f>
        <v>#N/A</v>
      </c>
      <c r="B668" s="34" t="e">
        <f>VLOOKUP(C668,Заявка!$A$17:$AH$29,Заявка!$D$16+Заявка!$A$16,TRUE)</f>
        <v>#N/A</v>
      </c>
      <c r="C668" s="36">
        <f t="shared" si="41"/>
        <v>42</v>
      </c>
      <c r="D668" s="67"/>
      <c r="E668" s="68"/>
      <c r="F668" s="68"/>
      <c r="G668" s="68"/>
      <c r="H668" s="68"/>
      <c r="I668" s="68"/>
      <c r="J668" s="68"/>
      <c r="K668" s="68"/>
      <c r="L668" s="68"/>
      <c r="M668" s="68"/>
      <c r="N668" s="68"/>
      <c r="O668" s="68"/>
      <c r="P668" s="68"/>
      <c r="Q668" s="68"/>
      <c r="R668" s="68"/>
      <c r="S668" s="68"/>
      <c r="T668" s="68"/>
      <c r="U668" s="68"/>
      <c r="V668" s="68"/>
      <c r="W668" s="69"/>
      <c r="X668" s="135" t="str">
        <f>Заявка!$L$11</f>
        <v>89991112223 Удальцов Вячеслав</v>
      </c>
      <c r="Y668" s="136"/>
      <c r="Z668" s="136"/>
      <c r="AA668" s="136"/>
      <c r="AB668" s="136"/>
      <c r="AC668" s="136"/>
      <c r="AD668" s="137"/>
      <c r="AE668" s="70"/>
    </row>
    <row r="669" spans="1:31" ht="15" customHeight="1" x14ac:dyDescent="0.25">
      <c r="A669" s="43" t="e">
        <f>IF($AF$13=Спр!$A$87,Ярлык!B669,IF(VLOOKUP($AF$4,Заявка!$D$17:$AH$29,Заявка!$AB$16,FALSE)&lt;Ярлык!C669,"",Ярлык!$AF$4))</f>
        <v>#N/A</v>
      </c>
      <c r="B669" s="34" t="e">
        <f>VLOOKUP(C669,Заявка!$A$17:$AH$29,Заявка!$D$16+Заявка!$A$16,TRUE)</f>
        <v>#N/A</v>
      </c>
      <c r="C669" s="36">
        <f t="shared" si="41"/>
        <v>42</v>
      </c>
      <c r="D669" s="67"/>
      <c r="E669" s="141" t="s">
        <v>80</v>
      </c>
      <c r="F669" s="141"/>
      <c r="G669" s="141"/>
      <c r="H669" s="141"/>
      <c r="I669" s="143">
        <f ca="1">TODAY()</f>
        <v>46093</v>
      </c>
      <c r="J669" s="144"/>
      <c r="K669" s="144"/>
      <c r="L669" s="144"/>
      <c r="M669" s="68"/>
      <c r="N669" s="141" t="s">
        <v>81</v>
      </c>
      <c r="O669" s="141"/>
      <c r="P669" s="141"/>
      <c r="Q669" s="141"/>
      <c r="R669" s="146"/>
      <c r="S669" s="147"/>
      <c r="T669" s="147"/>
      <c r="U669" s="147"/>
      <c r="V669" s="68"/>
      <c r="W669" s="69"/>
      <c r="X669" s="138"/>
      <c r="Y669" s="139"/>
      <c r="Z669" s="139"/>
      <c r="AA669" s="139"/>
      <c r="AB669" s="139"/>
      <c r="AC669" s="139"/>
      <c r="AD669" s="140"/>
      <c r="AE669" s="70"/>
    </row>
    <row r="670" spans="1:31" ht="6" customHeight="1" x14ac:dyDescent="0.25">
      <c r="A670" s="43" t="e">
        <f>IF($AF$13=Спр!$A$87,Ярлык!B670,IF(VLOOKUP($AF$4,Заявка!$D$17:$AH$29,Заявка!$AB$16,FALSE)&lt;Ярлык!C670,"",Ярлык!$AF$4))</f>
        <v>#N/A</v>
      </c>
      <c r="B670" s="34" t="e">
        <f>VLOOKUP(C670,Заявка!$A$17:$AH$29,Заявка!$D$16+Заявка!$A$16,TRUE)</f>
        <v>#N/A</v>
      </c>
      <c r="C670" s="36">
        <f t="shared" si="41"/>
        <v>42</v>
      </c>
      <c r="D670" s="67"/>
      <c r="E670" s="142"/>
      <c r="F670" s="142"/>
      <c r="G670" s="142"/>
      <c r="H670" s="142"/>
      <c r="I670" s="145"/>
      <c r="J670" s="145"/>
      <c r="K670" s="145"/>
      <c r="L670" s="145"/>
      <c r="M670" s="68"/>
      <c r="N670" s="142"/>
      <c r="O670" s="142"/>
      <c r="P670" s="142"/>
      <c r="Q670" s="142"/>
      <c r="R670" s="148"/>
      <c r="S670" s="148"/>
      <c r="T670" s="148"/>
      <c r="U670" s="148"/>
      <c r="V670" s="68"/>
      <c r="W670" s="69"/>
      <c r="X670" s="68"/>
      <c r="Y670" s="68"/>
      <c r="Z670" s="68"/>
      <c r="AA670" s="68"/>
      <c r="AB670" s="68"/>
      <c r="AC670" s="68"/>
      <c r="AD670" s="68"/>
      <c r="AE670" s="70"/>
    </row>
    <row r="671" spans="1:31" ht="6" customHeight="1" x14ac:dyDescent="0.25">
      <c r="A671" s="43" t="e">
        <f>IF($AF$13=Спр!$A$87,Ярлык!B671,IF(VLOOKUP($AF$4,Заявка!$D$17:$AH$29,Заявка!$AB$16,FALSE)&lt;Ярлык!C671,"",Ярлык!$AF$4))</f>
        <v>#N/A</v>
      </c>
      <c r="B671" s="34" t="e">
        <f>VLOOKUP(C671,Заявка!$A$17:$AH$29,Заявка!$D$16+Заявка!$A$16,TRUE)</f>
        <v>#N/A</v>
      </c>
      <c r="C671" s="37">
        <f t="shared" si="41"/>
        <v>42</v>
      </c>
      <c r="D671" s="76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77"/>
      <c r="P671" s="77"/>
      <c r="Q671" s="77"/>
      <c r="R671" s="77"/>
      <c r="S671" s="77"/>
      <c r="T671" s="77"/>
      <c r="U671" s="77"/>
      <c r="V671" s="77"/>
      <c r="W671" s="78"/>
      <c r="X671" s="77"/>
      <c r="Y671" s="77"/>
      <c r="Z671" s="77"/>
      <c r="AA671" s="77"/>
      <c r="AB671" s="77"/>
      <c r="AC671" s="77"/>
      <c r="AD671" s="77"/>
      <c r="AE671" s="79"/>
    </row>
    <row r="672" spans="1:31" ht="10.5" customHeight="1" thickBot="1" x14ac:dyDescent="0.3">
      <c r="A672" s="43" t="e">
        <f>IF($AF$13=Спр!$A$87,Ярлык!B672,IF(VLOOKUP($AF$4,Заявка!$D$17:$AH$29,Заявка!$AB$16,FALSE)&lt;Ярлык!C672,"",Ярлык!$AF$4))</f>
        <v>#N/A</v>
      </c>
      <c r="B672" s="34" t="e">
        <f>VLOOKUP(C672,Заявка!$A$17:$AH$29,Заявка!$D$16+Заявка!$A$16,TRUE)</f>
        <v>#N/A</v>
      </c>
      <c r="C672" s="37">
        <f>C671</f>
        <v>42</v>
      </c>
      <c r="D672" s="80"/>
      <c r="E672" s="80"/>
      <c r="F672" s="80"/>
      <c r="G672" s="80"/>
      <c r="H672" s="80"/>
      <c r="I672" s="80"/>
      <c r="J672" s="80"/>
      <c r="K672" s="80"/>
      <c r="L672" s="80"/>
      <c r="M672" s="80"/>
      <c r="N672" s="80"/>
      <c r="O672" s="80"/>
      <c r="P672" s="80"/>
      <c r="Q672" s="80"/>
      <c r="R672" s="80"/>
      <c r="S672" s="80"/>
      <c r="T672" s="80"/>
      <c r="U672" s="80"/>
      <c r="V672" s="80"/>
      <c r="W672" s="80"/>
      <c r="X672" s="80"/>
      <c r="Y672" s="80"/>
      <c r="Z672" s="80"/>
      <c r="AA672" s="80"/>
      <c r="AB672" s="80"/>
      <c r="AC672" s="80"/>
      <c r="AD672" s="80"/>
      <c r="AE672" s="80"/>
    </row>
    <row r="673" spans="1:31" ht="10.5" customHeight="1" x14ac:dyDescent="0.25">
      <c r="A673" s="43" t="e">
        <f>IF($AF$13=Спр!$A$87,Ярлык!B673,IF(VLOOKUP($AF$4,Заявка!$D$17:$AH$29,Заявка!$AB$16,FALSE)&lt;Ярлык!C673,"",Ярлык!$AF$4))</f>
        <v>#N/A</v>
      </c>
      <c r="B673" s="34" t="e">
        <f>VLOOKUP(C673,Заявка!$A$17:$AH$29,Заявка!$D$16+Заявка!$A$16,TRUE)</f>
        <v>#N/A</v>
      </c>
      <c r="C673" s="35">
        <f>C672+1</f>
        <v>43</v>
      </c>
    </row>
    <row r="674" spans="1:31" ht="3.75" customHeight="1" x14ac:dyDescent="0.25">
      <c r="A674" s="43" t="e">
        <f>IF($AF$13=Спр!$A$87,Ярлык!B674,IF(VLOOKUP($AF$4,Заявка!$D$17:$AH$29,Заявка!$AB$16,FALSE)&lt;Ярлык!C674,"",Ярлык!$AF$4))</f>
        <v>#N/A</v>
      </c>
      <c r="B674" s="34" t="e">
        <f>VLOOKUP(C674,Заявка!$A$17:$AH$29,Заявка!$D$16+Заявка!$A$16,TRUE)</f>
        <v>#N/A</v>
      </c>
      <c r="C674" s="36">
        <f>C673</f>
        <v>43</v>
      </c>
      <c r="D674" s="63"/>
      <c r="E674" s="64"/>
      <c r="F674" s="64"/>
      <c r="G674" s="64"/>
      <c r="H674" s="64"/>
      <c r="I674" s="64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64"/>
      <c r="W674" s="65"/>
      <c r="X674" s="64"/>
      <c r="Y674" s="64"/>
      <c r="Z674" s="64"/>
      <c r="AA674" s="64"/>
      <c r="AB674" s="64"/>
      <c r="AC674" s="64"/>
      <c r="AD674" s="64"/>
      <c r="AE674" s="66"/>
    </row>
    <row r="675" spans="1:31" ht="18.75" customHeight="1" x14ac:dyDescent="0.25">
      <c r="A675" s="43" t="e">
        <f>IF($AF$13=Спр!$A$87,Ярлык!B675,IF(VLOOKUP($AF$4,Заявка!$D$17:$AH$29,Заявка!$AB$16,FALSE)&lt;Ярлык!C675,"",Ярлык!$AF$4))</f>
        <v>#N/A</v>
      </c>
      <c r="B675" s="34" t="e">
        <f>VLOOKUP(C675,Заявка!$A$17:$AH$29,Заявка!$D$16+Заявка!$A$16,TRUE)</f>
        <v>#N/A</v>
      </c>
      <c r="C675" s="36">
        <f t="shared" ref="C675:C687" si="42">C674</f>
        <v>43</v>
      </c>
      <c r="D675" s="67"/>
      <c r="E675" s="98" t="s">
        <v>83</v>
      </c>
      <c r="F675" s="98"/>
      <c r="G675" s="98"/>
      <c r="H675" s="98"/>
      <c r="I675" s="98"/>
      <c r="J675" s="99" t="e">
        <f>VLOOKUP($A674,Заявка!$D$17:$AH$29,Заявка!$H$16,FALSE)</f>
        <v>#N/A</v>
      </c>
      <c r="K675" s="100"/>
      <c r="L675" s="100"/>
      <c r="M675" s="100"/>
      <c r="N675" s="100"/>
      <c r="O675" s="100"/>
      <c r="P675" s="100"/>
      <c r="Q675" s="100"/>
      <c r="R675" s="100"/>
      <c r="S675" s="101"/>
      <c r="T675" s="68"/>
      <c r="U675" s="68"/>
      <c r="V675" s="68"/>
      <c r="W675" s="69"/>
      <c r="X675" s="102" t="s">
        <v>76</v>
      </c>
      <c r="Y675" s="103"/>
      <c r="Z675" s="103"/>
      <c r="AA675" s="104"/>
      <c r="AB675" s="105" t="s">
        <v>61</v>
      </c>
      <c r="AC675" s="106"/>
      <c r="AD675" s="107"/>
      <c r="AE675" s="70"/>
    </row>
    <row r="676" spans="1:31" ht="3" customHeight="1" x14ac:dyDescent="0.25">
      <c r="A676" s="43" t="e">
        <f>IF($AF$13=Спр!$A$87,Ярлык!B676,IF(VLOOKUP($AF$4,Заявка!$D$17:$AH$29,Заявка!$AB$16,FALSE)&lt;Ярлык!C676,"",Ярлык!$AF$4))</f>
        <v>#N/A</v>
      </c>
      <c r="B676" s="34" t="e">
        <f>VLOOKUP(C676,Заявка!$A$17:$AH$29,Заявка!$D$16+Заявка!$A$16,TRUE)</f>
        <v>#N/A</v>
      </c>
      <c r="C676" s="36">
        <f t="shared" si="42"/>
        <v>43</v>
      </c>
      <c r="D676" s="67"/>
      <c r="E676" s="71"/>
      <c r="F676" s="71"/>
      <c r="G676" s="71"/>
      <c r="H676" s="71"/>
      <c r="I676" s="71"/>
      <c r="J676" s="72"/>
      <c r="K676" s="72"/>
      <c r="L676" s="72"/>
      <c r="M676" s="72"/>
      <c r="N676" s="72"/>
      <c r="O676" s="72"/>
      <c r="P676" s="72"/>
      <c r="Q676" s="68"/>
      <c r="R676" s="73"/>
      <c r="S676" s="73"/>
      <c r="T676" s="73"/>
      <c r="U676" s="73"/>
      <c r="V676" s="74"/>
      <c r="W676" s="75"/>
      <c r="X676" s="74"/>
      <c r="Y676" s="74"/>
      <c r="Z676" s="74"/>
      <c r="AA676" s="74"/>
      <c r="AB676" s="74"/>
      <c r="AC676" s="74"/>
      <c r="AD676" s="74"/>
      <c r="AE676" s="70"/>
    </row>
    <row r="677" spans="1:31" ht="1.5" customHeight="1" x14ac:dyDescent="0.25">
      <c r="A677" s="43" t="e">
        <f>IF($AF$13=Спр!$A$87,Ярлык!B677,IF(VLOOKUP($AF$4,Заявка!$D$17:$AH$29,Заявка!$AB$16,FALSE)&lt;Ярлык!C677,"",Ярлык!$AF$4))</f>
        <v>#N/A</v>
      </c>
      <c r="B677" s="34" t="e">
        <f>VLOOKUP(C677,Заявка!$A$17:$AH$29,Заявка!$D$16+Заявка!$A$16,TRUE)</f>
        <v>#N/A</v>
      </c>
      <c r="C677" s="36">
        <f t="shared" si="42"/>
        <v>43</v>
      </c>
      <c r="D677" s="67"/>
      <c r="E677" s="68"/>
      <c r="F677" s="68"/>
      <c r="G677" s="68"/>
      <c r="H677" s="68"/>
      <c r="I677" s="68"/>
      <c r="J677" s="68"/>
      <c r="K677" s="68"/>
      <c r="L677" s="68"/>
      <c r="M677" s="68"/>
      <c r="N677" s="68"/>
      <c r="O677" s="68"/>
      <c r="P677" s="68"/>
      <c r="Q677" s="68"/>
      <c r="R677" s="68"/>
      <c r="S677" s="68"/>
      <c r="T677" s="68"/>
      <c r="U677" s="68"/>
      <c r="V677" s="68"/>
      <c r="W677" s="69"/>
      <c r="X677" s="68"/>
      <c r="Y677" s="68"/>
      <c r="Z677" s="68"/>
      <c r="AA677" s="68"/>
      <c r="AB677" s="68"/>
      <c r="AC677" s="68"/>
      <c r="AD677" s="68"/>
      <c r="AE677" s="70"/>
    </row>
    <row r="678" spans="1:31" ht="12" customHeight="1" x14ac:dyDescent="0.25">
      <c r="A678" s="43" t="e">
        <f>IF($AF$13=Спр!$A$87,Ярлык!B678,IF(VLOOKUP($AF$4,Заявка!$D$17:$AH$29,Заявка!$AB$16,FALSE)&lt;Ярлык!C678,"",Ярлык!$AF$4))</f>
        <v>#N/A</v>
      </c>
      <c r="B678" s="34" t="e">
        <f>VLOOKUP(C678,Заявка!$A$17:$AH$29,Заявка!$D$16+Заявка!$A$16,TRUE)</f>
        <v>#N/A</v>
      </c>
      <c r="C678" s="36">
        <f t="shared" si="42"/>
        <v>43</v>
      </c>
      <c r="D678" s="67"/>
      <c r="E678" s="108" t="s">
        <v>82</v>
      </c>
      <c r="F678" s="108"/>
      <c r="G678" s="108"/>
      <c r="H678" s="108"/>
      <c r="I678" s="108"/>
      <c r="J678" s="111" t="e">
        <f>VLOOKUP($A677,Заявка!$D$17:$AH$29,Заявка!$O$16,FALSE)</f>
        <v>#N/A</v>
      </c>
      <c r="K678" s="111"/>
      <c r="L678" s="111"/>
      <c r="M678" s="111"/>
      <c r="N678" s="111"/>
      <c r="O678" s="111"/>
      <c r="P678" s="111"/>
      <c r="Q678" s="111"/>
      <c r="R678" s="111"/>
      <c r="S678" s="111"/>
      <c r="T678" s="111"/>
      <c r="U678" s="111"/>
      <c r="V678" s="68"/>
      <c r="W678" s="69"/>
      <c r="X678" s="114" t="s">
        <v>77</v>
      </c>
      <c r="Y678" s="114"/>
      <c r="Z678" s="114"/>
      <c r="AA678" s="114"/>
      <c r="AB678" s="114"/>
      <c r="AC678" s="114"/>
      <c r="AD678" s="114"/>
      <c r="AE678" s="70"/>
    </row>
    <row r="679" spans="1:31" ht="3" customHeight="1" x14ac:dyDescent="0.25">
      <c r="A679" s="43" t="e">
        <f>IF($AF$13=Спр!$A$87,Ярлык!B679,IF(VLOOKUP($AF$4,Заявка!$D$17:$AH$29,Заявка!$AB$16,FALSE)&lt;Ярлык!C679,"",Ярлык!$AF$4))</f>
        <v>#N/A</v>
      </c>
      <c r="B679" s="34" t="e">
        <f>VLOOKUP(C679,Заявка!$A$17:$AH$29,Заявка!$D$16+Заявка!$A$16,TRUE)</f>
        <v>#N/A</v>
      </c>
      <c r="C679" s="36">
        <f t="shared" si="42"/>
        <v>43</v>
      </c>
      <c r="D679" s="67"/>
      <c r="E679" s="109"/>
      <c r="F679" s="109"/>
      <c r="G679" s="109"/>
      <c r="H679" s="109"/>
      <c r="I679" s="109"/>
      <c r="J679" s="112"/>
      <c r="K679" s="112"/>
      <c r="L679" s="112"/>
      <c r="M679" s="112"/>
      <c r="N679" s="112"/>
      <c r="O679" s="112"/>
      <c r="P679" s="112"/>
      <c r="Q679" s="112"/>
      <c r="R679" s="112"/>
      <c r="S679" s="112"/>
      <c r="T679" s="112"/>
      <c r="U679" s="112"/>
      <c r="V679" s="68"/>
      <c r="W679" s="69"/>
      <c r="X679" s="68"/>
      <c r="Y679" s="68"/>
      <c r="Z679" s="68"/>
      <c r="AA679" s="68"/>
      <c r="AB679" s="68"/>
      <c r="AC679" s="68"/>
      <c r="AD679" s="68"/>
      <c r="AE679" s="70"/>
    </row>
    <row r="680" spans="1:31" ht="15" customHeight="1" x14ac:dyDescent="0.25">
      <c r="A680" s="43" t="e">
        <f>IF($AF$13=Спр!$A$87,Ярлык!B680,IF(VLOOKUP($AF$4,Заявка!$D$17:$AH$29,Заявка!$AB$16,FALSE)&lt;Ярлык!C680,"",Ярлык!$AF$4))</f>
        <v>#N/A</v>
      </c>
      <c r="B680" s="34" t="e">
        <f>VLOOKUP(C680,Заявка!$A$17:$AH$29,Заявка!$D$16+Заявка!$A$16,TRUE)</f>
        <v>#N/A</v>
      </c>
      <c r="C680" s="36">
        <f t="shared" si="42"/>
        <v>43</v>
      </c>
      <c r="D680" s="67"/>
      <c r="E680" s="110"/>
      <c r="F680" s="110"/>
      <c r="G680" s="110"/>
      <c r="H680" s="110"/>
      <c r="I680" s="110"/>
      <c r="J680" s="113"/>
      <c r="K680" s="113"/>
      <c r="L680" s="113"/>
      <c r="M680" s="113"/>
      <c r="N680" s="113"/>
      <c r="O680" s="113"/>
      <c r="P680" s="113"/>
      <c r="Q680" s="113"/>
      <c r="R680" s="113"/>
      <c r="S680" s="113"/>
      <c r="T680" s="113"/>
      <c r="U680" s="113"/>
      <c r="V680" s="68"/>
      <c r="W680" s="69"/>
      <c r="X680" s="115" t="str">
        <f>Заявка!$L$10</f>
        <v>ООО "Довольный клиент"</v>
      </c>
      <c r="Y680" s="116"/>
      <c r="Z680" s="116"/>
      <c r="AA680" s="116"/>
      <c r="AB680" s="116"/>
      <c r="AC680" s="116"/>
      <c r="AD680" s="117"/>
      <c r="AE680" s="70"/>
    </row>
    <row r="681" spans="1:31" ht="12.75" customHeight="1" x14ac:dyDescent="0.25">
      <c r="A681" s="43" t="e">
        <f>IF($AF$13=Спр!$A$87,Ярлык!B681,IF(VLOOKUP($AF$4,Заявка!$D$17:$AH$29,Заявка!$AB$16,FALSE)&lt;Ярлык!C681,"",Ярлык!$AF$4))</f>
        <v>#N/A</v>
      </c>
      <c r="B681" s="34" t="e">
        <f>VLOOKUP(C681,Заявка!$A$17:$AH$29,Заявка!$D$16+Заявка!$A$16,TRUE)</f>
        <v>#N/A</v>
      </c>
      <c r="C681" s="36">
        <f t="shared" si="42"/>
        <v>43</v>
      </c>
      <c r="D681" s="67"/>
      <c r="E681" s="118" t="s">
        <v>78</v>
      </c>
      <c r="F681" s="119"/>
      <c r="G681" s="119"/>
      <c r="H681" s="119"/>
      <c r="I681" s="120"/>
      <c r="J681" s="124" t="e">
        <f>VLOOKUP($A681,Заявка!$D$17:$AH$29,Заявка!$E$16,FALSE)</f>
        <v>#N/A</v>
      </c>
      <c r="K681" s="124"/>
      <c r="L681" s="124"/>
      <c r="M681" s="124"/>
      <c r="N681" s="124"/>
      <c r="O681" s="126" t="e">
        <f>VLOOKUP($A681,Заявка!$D$17:$AH$29,Заявка!$J$16,FALSE)</f>
        <v>#N/A</v>
      </c>
      <c r="P681" s="127"/>
      <c r="Q681" s="127"/>
      <c r="R681" s="127"/>
      <c r="S681" s="127"/>
      <c r="T681" s="127"/>
      <c r="U681" s="128"/>
      <c r="V681" s="68"/>
      <c r="W681" s="69"/>
      <c r="X681" s="132" t="str">
        <f>Заявка!$L$9</f>
        <v>Москва</v>
      </c>
      <c r="Y681" s="133"/>
      <c r="Z681" s="133"/>
      <c r="AA681" s="133"/>
      <c r="AB681" s="133"/>
      <c r="AC681" s="133"/>
      <c r="AD681" s="134"/>
      <c r="AE681" s="70"/>
    </row>
    <row r="682" spans="1:31" ht="7.5" customHeight="1" x14ac:dyDescent="0.25">
      <c r="A682" s="43" t="e">
        <f>IF($AF$13=Спр!$A$87,Ярлык!B682,IF(VLOOKUP($AF$4,Заявка!$D$17:$AH$29,Заявка!$AB$16,FALSE)&lt;Ярлык!C682,"",Ярлык!$AF$4))</f>
        <v>#N/A</v>
      </c>
      <c r="B682" s="34" t="e">
        <f>VLOOKUP(C682,Заявка!$A$17:$AH$29,Заявка!$D$16+Заявка!$A$16,TRUE)</f>
        <v>#N/A</v>
      </c>
      <c r="C682" s="36">
        <f t="shared" si="42"/>
        <v>43</v>
      </c>
      <c r="D682" s="67"/>
      <c r="E682" s="121"/>
      <c r="F682" s="122"/>
      <c r="G682" s="122"/>
      <c r="H682" s="122"/>
      <c r="I682" s="123"/>
      <c r="J682" s="125"/>
      <c r="K682" s="125"/>
      <c r="L682" s="125"/>
      <c r="M682" s="125"/>
      <c r="N682" s="125"/>
      <c r="O682" s="129"/>
      <c r="P682" s="130"/>
      <c r="Q682" s="130"/>
      <c r="R682" s="130"/>
      <c r="S682" s="130"/>
      <c r="T682" s="130"/>
      <c r="U682" s="131"/>
      <c r="V682" s="68"/>
      <c r="W682" s="69"/>
      <c r="X682" s="135"/>
      <c r="Y682" s="136"/>
      <c r="Z682" s="136"/>
      <c r="AA682" s="136"/>
      <c r="AB682" s="136"/>
      <c r="AC682" s="136"/>
      <c r="AD682" s="137"/>
      <c r="AE682" s="70"/>
    </row>
    <row r="683" spans="1:31" ht="13.5" customHeight="1" x14ac:dyDescent="0.25">
      <c r="A683" s="43" t="e">
        <f>IF($AF$13=Спр!$A$87,Ярлык!B683,IF(VLOOKUP($AF$4,Заявка!$D$17:$AH$29,Заявка!$AB$16,FALSE)&lt;Ярлык!C683,"",Ярлык!$AF$4))</f>
        <v>#N/A</v>
      </c>
      <c r="B683" s="34" t="e">
        <f>VLOOKUP(C683,Заявка!$A$17:$AH$29,Заявка!$D$16+Заявка!$A$16,TRUE)</f>
        <v>#N/A</v>
      </c>
      <c r="C683" s="36">
        <f t="shared" si="42"/>
        <v>43</v>
      </c>
      <c r="D683" s="67"/>
      <c r="E683" s="96" t="s">
        <v>79</v>
      </c>
      <c r="F683" s="96"/>
      <c r="G683" s="96"/>
      <c r="H683" s="96"/>
      <c r="I683" s="96"/>
      <c r="J683" s="97" t="e">
        <f>VLOOKUP($A683,Заявка!$D$17:$AH$29,Заявка!$T$16,FALSE)</f>
        <v>#N/A</v>
      </c>
      <c r="K683" s="97"/>
      <c r="L683" s="97"/>
      <c r="M683" s="97"/>
      <c r="N683" s="97"/>
      <c r="O683" s="97"/>
      <c r="P683" s="97"/>
      <c r="Q683" s="97"/>
      <c r="R683" s="97"/>
      <c r="S683" s="97"/>
      <c r="T683" s="97"/>
      <c r="U683" s="97"/>
      <c r="V683" s="68"/>
      <c r="W683" s="69"/>
      <c r="X683" s="135"/>
      <c r="Y683" s="136"/>
      <c r="Z683" s="136"/>
      <c r="AA683" s="136"/>
      <c r="AB683" s="136"/>
      <c r="AC683" s="136"/>
      <c r="AD683" s="137"/>
      <c r="AE683" s="70"/>
    </row>
    <row r="684" spans="1:31" ht="3" customHeight="1" x14ac:dyDescent="0.25">
      <c r="A684" s="43" t="e">
        <f>IF($AF$13=Спр!$A$87,Ярлык!B684,IF(VLOOKUP($AF$4,Заявка!$D$17:$AH$29,Заявка!$AB$16,FALSE)&lt;Ярлык!C684,"",Ярлык!$AF$4))</f>
        <v>#N/A</v>
      </c>
      <c r="B684" s="34" t="e">
        <f>VLOOKUP(C684,Заявка!$A$17:$AH$29,Заявка!$D$16+Заявка!$A$16,TRUE)</f>
        <v>#N/A</v>
      </c>
      <c r="C684" s="36">
        <f t="shared" si="42"/>
        <v>43</v>
      </c>
      <c r="D684" s="67"/>
      <c r="E684" s="68"/>
      <c r="F684" s="68"/>
      <c r="G684" s="68"/>
      <c r="H684" s="68"/>
      <c r="I684" s="68"/>
      <c r="J684" s="68"/>
      <c r="K684" s="68"/>
      <c r="L684" s="68"/>
      <c r="M684" s="68"/>
      <c r="N684" s="68"/>
      <c r="O684" s="68"/>
      <c r="P684" s="68"/>
      <c r="Q684" s="68"/>
      <c r="R684" s="68"/>
      <c r="S684" s="68"/>
      <c r="T684" s="68"/>
      <c r="U684" s="68"/>
      <c r="V684" s="68"/>
      <c r="W684" s="69"/>
      <c r="X684" s="135" t="str">
        <f>Заявка!$L$11</f>
        <v>89991112223 Удальцов Вячеслав</v>
      </c>
      <c r="Y684" s="136"/>
      <c r="Z684" s="136"/>
      <c r="AA684" s="136"/>
      <c r="AB684" s="136"/>
      <c r="AC684" s="136"/>
      <c r="AD684" s="137"/>
      <c r="AE684" s="70"/>
    </row>
    <row r="685" spans="1:31" ht="15" customHeight="1" x14ac:dyDescent="0.25">
      <c r="A685" s="43" t="e">
        <f>IF($AF$13=Спр!$A$87,Ярлык!B685,IF(VLOOKUP($AF$4,Заявка!$D$17:$AH$29,Заявка!$AB$16,FALSE)&lt;Ярлык!C685,"",Ярлык!$AF$4))</f>
        <v>#N/A</v>
      </c>
      <c r="B685" s="34" t="e">
        <f>VLOOKUP(C685,Заявка!$A$17:$AH$29,Заявка!$D$16+Заявка!$A$16,TRUE)</f>
        <v>#N/A</v>
      </c>
      <c r="C685" s="36">
        <f t="shared" si="42"/>
        <v>43</v>
      </c>
      <c r="D685" s="67"/>
      <c r="E685" s="141" t="s">
        <v>80</v>
      </c>
      <c r="F685" s="141"/>
      <c r="G685" s="141"/>
      <c r="H685" s="141"/>
      <c r="I685" s="143">
        <f ca="1">TODAY()</f>
        <v>46093</v>
      </c>
      <c r="J685" s="144"/>
      <c r="K685" s="144"/>
      <c r="L685" s="144"/>
      <c r="M685" s="68"/>
      <c r="N685" s="141" t="s">
        <v>81</v>
      </c>
      <c r="O685" s="141"/>
      <c r="P685" s="141"/>
      <c r="Q685" s="141"/>
      <c r="R685" s="146"/>
      <c r="S685" s="147"/>
      <c r="T685" s="147"/>
      <c r="U685" s="147"/>
      <c r="V685" s="68"/>
      <c r="W685" s="69"/>
      <c r="X685" s="138"/>
      <c r="Y685" s="139"/>
      <c r="Z685" s="139"/>
      <c r="AA685" s="139"/>
      <c r="AB685" s="139"/>
      <c r="AC685" s="139"/>
      <c r="AD685" s="140"/>
      <c r="AE685" s="70"/>
    </row>
    <row r="686" spans="1:31" ht="6" customHeight="1" x14ac:dyDescent="0.25">
      <c r="A686" s="43" t="e">
        <f>IF($AF$13=Спр!$A$87,Ярлык!B686,IF(VLOOKUP($AF$4,Заявка!$D$17:$AH$29,Заявка!$AB$16,FALSE)&lt;Ярлык!C686,"",Ярлык!$AF$4))</f>
        <v>#N/A</v>
      </c>
      <c r="B686" s="34" t="e">
        <f>VLOOKUP(C686,Заявка!$A$17:$AH$29,Заявка!$D$16+Заявка!$A$16,TRUE)</f>
        <v>#N/A</v>
      </c>
      <c r="C686" s="36">
        <f t="shared" si="42"/>
        <v>43</v>
      </c>
      <c r="D686" s="67"/>
      <c r="E686" s="142"/>
      <c r="F686" s="142"/>
      <c r="G686" s="142"/>
      <c r="H686" s="142"/>
      <c r="I686" s="145"/>
      <c r="J686" s="145"/>
      <c r="K686" s="145"/>
      <c r="L686" s="145"/>
      <c r="M686" s="68"/>
      <c r="N686" s="142"/>
      <c r="O686" s="142"/>
      <c r="P686" s="142"/>
      <c r="Q686" s="142"/>
      <c r="R686" s="148"/>
      <c r="S686" s="148"/>
      <c r="T686" s="148"/>
      <c r="U686" s="148"/>
      <c r="V686" s="68"/>
      <c r="W686" s="69"/>
      <c r="X686" s="68"/>
      <c r="Y686" s="68"/>
      <c r="Z686" s="68"/>
      <c r="AA686" s="68"/>
      <c r="AB686" s="68"/>
      <c r="AC686" s="68"/>
      <c r="AD686" s="68"/>
      <c r="AE686" s="70"/>
    </row>
    <row r="687" spans="1:31" ht="6" customHeight="1" x14ac:dyDescent="0.25">
      <c r="A687" s="43" t="e">
        <f>IF($AF$13=Спр!$A$87,Ярлык!B687,IF(VLOOKUP($AF$4,Заявка!$D$17:$AH$29,Заявка!$AB$16,FALSE)&lt;Ярлык!C687,"",Ярлык!$AF$4))</f>
        <v>#N/A</v>
      </c>
      <c r="B687" s="34" t="e">
        <f>VLOOKUP(C687,Заявка!$A$17:$AH$29,Заявка!$D$16+Заявка!$A$16,TRUE)</f>
        <v>#N/A</v>
      </c>
      <c r="C687" s="37">
        <f t="shared" si="42"/>
        <v>43</v>
      </c>
      <c r="D687" s="76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77"/>
      <c r="P687" s="77"/>
      <c r="Q687" s="77"/>
      <c r="R687" s="77"/>
      <c r="S687" s="77"/>
      <c r="T687" s="77"/>
      <c r="U687" s="77"/>
      <c r="V687" s="77"/>
      <c r="W687" s="78"/>
      <c r="X687" s="77"/>
      <c r="Y687" s="77"/>
      <c r="Z687" s="77"/>
      <c r="AA687" s="77"/>
      <c r="AB687" s="77"/>
      <c r="AC687" s="77"/>
      <c r="AD687" s="77"/>
      <c r="AE687" s="79"/>
    </row>
    <row r="688" spans="1:31" ht="10.5" customHeight="1" thickBot="1" x14ac:dyDescent="0.3">
      <c r="A688" s="43" t="e">
        <f>IF($AF$13=Спр!$A$87,Ярлык!B688,IF(VLOOKUP($AF$4,Заявка!$D$17:$AH$29,Заявка!$AB$16,FALSE)&lt;Ярлык!C688,"",Ярлык!$AF$4))</f>
        <v>#N/A</v>
      </c>
      <c r="B688" s="34" t="e">
        <f>VLOOKUP(C688,Заявка!$A$17:$AH$29,Заявка!$D$16+Заявка!$A$16,TRUE)</f>
        <v>#N/A</v>
      </c>
      <c r="C688" s="37">
        <f>C687</f>
        <v>43</v>
      </c>
      <c r="D688" s="80"/>
      <c r="E688" s="80"/>
      <c r="F688" s="80"/>
      <c r="G688" s="80"/>
      <c r="H688" s="80"/>
      <c r="I688" s="80"/>
      <c r="J688" s="80"/>
      <c r="K688" s="80"/>
      <c r="L688" s="80"/>
      <c r="M688" s="80"/>
      <c r="N688" s="80"/>
      <c r="O688" s="80"/>
      <c r="P688" s="80"/>
      <c r="Q688" s="80"/>
      <c r="R688" s="80"/>
      <c r="S688" s="80"/>
      <c r="T688" s="80"/>
      <c r="U688" s="80"/>
      <c r="V688" s="80"/>
      <c r="W688" s="80"/>
      <c r="X688" s="80"/>
      <c r="Y688" s="80"/>
      <c r="Z688" s="80"/>
      <c r="AA688" s="80"/>
      <c r="AB688" s="80"/>
      <c r="AC688" s="80"/>
      <c r="AD688" s="80"/>
      <c r="AE688" s="80"/>
    </row>
    <row r="689" spans="1:31" ht="10.5" customHeight="1" x14ac:dyDescent="0.25">
      <c r="A689" s="43" t="e">
        <f>IF($AF$13=Спр!$A$87,Ярлык!B689,IF(VLOOKUP($AF$4,Заявка!$D$17:$AH$29,Заявка!$AB$16,FALSE)&lt;Ярлык!C689,"",Ярлык!$AF$4))</f>
        <v>#N/A</v>
      </c>
      <c r="B689" s="34" t="e">
        <f>VLOOKUP(C689,Заявка!$A$17:$AH$29,Заявка!$D$16+Заявка!$A$16,TRUE)</f>
        <v>#N/A</v>
      </c>
      <c r="C689" s="35">
        <f>C688+1</f>
        <v>44</v>
      </c>
    </row>
    <row r="690" spans="1:31" ht="3.75" customHeight="1" x14ac:dyDescent="0.25">
      <c r="A690" s="43" t="e">
        <f>IF($AF$13=Спр!$A$87,Ярлык!B690,IF(VLOOKUP($AF$4,Заявка!$D$17:$AH$29,Заявка!$AB$16,FALSE)&lt;Ярлык!C690,"",Ярлык!$AF$4))</f>
        <v>#N/A</v>
      </c>
      <c r="B690" s="34" t="e">
        <f>VLOOKUP(C690,Заявка!$A$17:$AH$29,Заявка!$D$16+Заявка!$A$16,TRUE)</f>
        <v>#N/A</v>
      </c>
      <c r="C690" s="36">
        <f>C689</f>
        <v>44</v>
      </c>
      <c r="D690" s="63"/>
      <c r="E690" s="64"/>
      <c r="F690" s="64"/>
      <c r="G690" s="64"/>
      <c r="H690" s="64"/>
      <c r="I690" s="64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64"/>
      <c r="W690" s="65"/>
      <c r="X690" s="64"/>
      <c r="Y690" s="64"/>
      <c r="Z690" s="64"/>
      <c r="AA690" s="64"/>
      <c r="AB690" s="64"/>
      <c r="AC690" s="64"/>
      <c r="AD690" s="64"/>
      <c r="AE690" s="66"/>
    </row>
    <row r="691" spans="1:31" ht="18.75" customHeight="1" x14ac:dyDescent="0.25">
      <c r="A691" s="43" t="e">
        <f>IF($AF$13=Спр!$A$87,Ярлык!B691,IF(VLOOKUP($AF$4,Заявка!$D$17:$AH$29,Заявка!$AB$16,FALSE)&lt;Ярлык!C691,"",Ярлык!$AF$4))</f>
        <v>#N/A</v>
      </c>
      <c r="B691" s="34" t="e">
        <f>VLOOKUP(C691,Заявка!$A$17:$AH$29,Заявка!$D$16+Заявка!$A$16,TRUE)</f>
        <v>#N/A</v>
      </c>
      <c r="C691" s="36">
        <f t="shared" ref="C691:C703" si="43">C690</f>
        <v>44</v>
      </c>
      <c r="D691" s="67"/>
      <c r="E691" s="98" t="s">
        <v>83</v>
      </c>
      <c r="F691" s="98"/>
      <c r="G691" s="98"/>
      <c r="H691" s="98"/>
      <c r="I691" s="98"/>
      <c r="J691" s="99" t="e">
        <f>VLOOKUP($A690,Заявка!$D$17:$AH$29,Заявка!$H$16,FALSE)</f>
        <v>#N/A</v>
      </c>
      <c r="K691" s="100"/>
      <c r="L691" s="100"/>
      <c r="M691" s="100"/>
      <c r="N691" s="100"/>
      <c r="O691" s="100"/>
      <c r="P691" s="100"/>
      <c r="Q691" s="100"/>
      <c r="R691" s="100"/>
      <c r="S691" s="101"/>
      <c r="T691" s="68"/>
      <c r="U691" s="68"/>
      <c r="V691" s="68"/>
      <c r="W691" s="69"/>
      <c r="X691" s="102" t="s">
        <v>76</v>
      </c>
      <c r="Y691" s="103"/>
      <c r="Z691" s="103"/>
      <c r="AA691" s="104"/>
      <c r="AB691" s="105" t="s">
        <v>61</v>
      </c>
      <c r="AC691" s="106"/>
      <c r="AD691" s="107"/>
      <c r="AE691" s="70"/>
    </row>
    <row r="692" spans="1:31" ht="3" customHeight="1" x14ac:dyDescent="0.25">
      <c r="A692" s="43" t="e">
        <f>IF($AF$13=Спр!$A$87,Ярлык!B692,IF(VLOOKUP($AF$4,Заявка!$D$17:$AH$29,Заявка!$AB$16,FALSE)&lt;Ярлык!C692,"",Ярлык!$AF$4))</f>
        <v>#N/A</v>
      </c>
      <c r="B692" s="34" t="e">
        <f>VLOOKUP(C692,Заявка!$A$17:$AH$29,Заявка!$D$16+Заявка!$A$16,TRUE)</f>
        <v>#N/A</v>
      </c>
      <c r="C692" s="36">
        <f t="shared" si="43"/>
        <v>44</v>
      </c>
      <c r="D692" s="67"/>
      <c r="E692" s="71"/>
      <c r="F692" s="71"/>
      <c r="G692" s="71"/>
      <c r="H692" s="71"/>
      <c r="I692" s="71"/>
      <c r="J692" s="72"/>
      <c r="K692" s="72"/>
      <c r="L692" s="72"/>
      <c r="M692" s="72"/>
      <c r="N692" s="72"/>
      <c r="O692" s="72"/>
      <c r="P692" s="72"/>
      <c r="Q692" s="68"/>
      <c r="R692" s="73"/>
      <c r="S692" s="73"/>
      <c r="T692" s="73"/>
      <c r="U692" s="73"/>
      <c r="V692" s="74"/>
      <c r="W692" s="75"/>
      <c r="X692" s="74"/>
      <c r="Y692" s="74"/>
      <c r="Z692" s="74"/>
      <c r="AA692" s="74"/>
      <c r="AB692" s="74"/>
      <c r="AC692" s="74"/>
      <c r="AD692" s="74"/>
      <c r="AE692" s="70"/>
    </row>
    <row r="693" spans="1:31" ht="1.5" customHeight="1" x14ac:dyDescent="0.25">
      <c r="A693" s="43" t="e">
        <f>IF($AF$13=Спр!$A$87,Ярлык!B693,IF(VLOOKUP($AF$4,Заявка!$D$17:$AH$29,Заявка!$AB$16,FALSE)&lt;Ярлык!C693,"",Ярлык!$AF$4))</f>
        <v>#N/A</v>
      </c>
      <c r="B693" s="34" t="e">
        <f>VLOOKUP(C693,Заявка!$A$17:$AH$29,Заявка!$D$16+Заявка!$A$16,TRUE)</f>
        <v>#N/A</v>
      </c>
      <c r="C693" s="36">
        <f t="shared" si="43"/>
        <v>44</v>
      </c>
      <c r="D693" s="67"/>
      <c r="E693" s="68"/>
      <c r="F693" s="68"/>
      <c r="G693" s="68"/>
      <c r="H693" s="68"/>
      <c r="I693" s="68"/>
      <c r="J693" s="68"/>
      <c r="K693" s="68"/>
      <c r="L693" s="68"/>
      <c r="M693" s="68"/>
      <c r="N693" s="68"/>
      <c r="O693" s="68"/>
      <c r="P693" s="68"/>
      <c r="Q693" s="68"/>
      <c r="R693" s="68"/>
      <c r="S693" s="68"/>
      <c r="T693" s="68"/>
      <c r="U693" s="68"/>
      <c r="V693" s="68"/>
      <c r="W693" s="69"/>
      <c r="X693" s="68"/>
      <c r="Y693" s="68"/>
      <c r="Z693" s="68"/>
      <c r="AA693" s="68"/>
      <c r="AB693" s="68"/>
      <c r="AC693" s="68"/>
      <c r="AD693" s="68"/>
      <c r="AE693" s="70"/>
    </row>
    <row r="694" spans="1:31" ht="12" customHeight="1" x14ac:dyDescent="0.25">
      <c r="A694" s="43" t="e">
        <f>IF($AF$13=Спр!$A$87,Ярлык!B694,IF(VLOOKUP($AF$4,Заявка!$D$17:$AH$29,Заявка!$AB$16,FALSE)&lt;Ярлык!C694,"",Ярлык!$AF$4))</f>
        <v>#N/A</v>
      </c>
      <c r="B694" s="34" t="e">
        <f>VLOOKUP(C694,Заявка!$A$17:$AH$29,Заявка!$D$16+Заявка!$A$16,TRUE)</f>
        <v>#N/A</v>
      </c>
      <c r="C694" s="36">
        <f t="shared" si="43"/>
        <v>44</v>
      </c>
      <c r="D694" s="67"/>
      <c r="E694" s="108" t="s">
        <v>82</v>
      </c>
      <c r="F694" s="108"/>
      <c r="G694" s="108"/>
      <c r="H694" s="108"/>
      <c r="I694" s="108"/>
      <c r="J694" s="111" t="e">
        <f>VLOOKUP($A693,Заявка!$D$17:$AH$29,Заявка!$O$16,FALSE)</f>
        <v>#N/A</v>
      </c>
      <c r="K694" s="111"/>
      <c r="L694" s="111"/>
      <c r="M694" s="111"/>
      <c r="N694" s="111"/>
      <c r="O694" s="111"/>
      <c r="P694" s="111"/>
      <c r="Q694" s="111"/>
      <c r="R694" s="111"/>
      <c r="S694" s="111"/>
      <c r="T694" s="111"/>
      <c r="U694" s="111"/>
      <c r="V694" s="68"/>
      <c r="W694" s="69"/>
      <c r="X694" s="114" t="s">
        <v>77</v>
      </c>
      <c r="Y694" s="114"/>
      <c r="Z694" s="114"/>
      <c r="AA694" s="114"/>
      <c r="AB694" s="114"/>
      <c r="AC694" s="114"/>
      <c r="AD694" s="114"/>
      <c r="AE694" s="70"/>
    </row>
    <row r="695" spans="1:31" ht="3" customHeight="1" x14ac:dyDescent="0.25">
      <c r="A695" s="43" t="e">
        <f>IF($AF$13=Спр!$A$87,Ярлык!B695,IF(VLOOKUP($AF$4,Заявка!$D$17:$AH$29,Заявка!$AB$16,FALSE)&lt;Ярлык!C695,"",Ярлык!$AF$4))</f>
        <v>#N/A</v>
      </c>
      <c r="B695" s="34" t="e">
        <f>VLOOKUP(C695,Заявка!$A$17:$AH$29,Заявка!$D$16+Заявка!$A$16,TRUE)</f>
        <v>#N/A</v>
      </c>
      <c r="C695" s="36">
        <f t="shared" si="43"/>
        <v>44</v>
      </c>
      <c r="D695" s="67"/>
      <c r="E695" s="109"/>
      <c r="F695" s="109"/>
      <c r="G695" s="109"/>
      <c r="H695" s="109"/>
      <c r="I695" s="109"/>
      <c r="J695" s="112"/>
      <c r="K695" s="112"/>
      <c r="L695" s="112"/>
      <c r="M695" s="112"/>
      <c r="N695" s="112"/>
      <c r="O695" s="112"/>
      <c r="P695" s="112"/>
      <c r="Q695" s="112"/>
      <c r="R695" s="112"/>
      <c r="S695" s="112"/>
      <c r="T695" s="112"/>
      <c r="U695" s="112"/>
      <c r="V695" s="68"/>
      <c r="W695" s="69"/>
      <c r="X695" s="68"/>
      <c r="Y695" s="68"/>
      <c r="Z695" s="68"/>
      <c r="AA695" s="68"/>
      <c r="AB695" s="68"/>
      <c r="AC695" s="68"/>
      <c r="AD695" s="68"/>
      <c r="AE695" s="70"/>
    </row>
    <row r="696" spans="1:31" ht="15" customHeight="1" x14ac:dyDescent="0.25">
      <c r="A696" s="43" t="e">
        <f>IF($AF$13=Спр!$A$87,Ярлык!B696,IF(VLOOKUP($AF$4,Заявка!$D$17:$AH$29,Заявка!$AB$16,FALSE)&lt;Ярлык!C696,"",Ярлык!$AF$4))</f>
        <v>#N/A</v>
      </c>
      <c r="B696" s="34" t="e">
        <f>VLOOKUP(C696,Заявка!$A$17:$AH$29,Заявка!$D$16+Заявка!$A$16,TRUE)</f>
        <v>#N/A</v>
      </c>
      <c r="C696" s="36">
        <f t="shared" si="43"/>
        <v>44</v>
      </c>
      <c r="D696" s="67"/>
      <c r="E696" s="110"/>
      <c r="F696" s="110"/>
      <c r="G696" s="110"/>
      <c r="H696" s="110"/>
      <c r="I696" s="110"/>
      <c r="J696" s="113"/>
      <c r="K696" s="113"/>
      <c r="L696" s="113"/>
      <c r="M696" s="113"/>
      <c r="N696" s="113"/>
      <c r="O696" s="113"/>
      <c r="P696" s="113"/>
      <c r="Q696" s="113"/>
      <c r="R696" s="113"/>
      <c r="S696" s="113"/>
      <c r="T696" s="113"/>
      <c r="U696" s="113"/>
      <c r="V696" s="68"/>
      <c r="W696" s="69"/>
      <c r="X696" s="115" t="str">
        <f>Заявка!$L$10</f>
        <v>ООО "Довольный клиент"</v>
      </c>
      <c r="Y696" s="116"/>
      <c r="Z696" s="116"/>
      <c r="AA696" s="116"/>
      <c r="AB696" s="116"/>
      <c r="AC696" s="116"/>
      <c r="AD696" s="117"/>
      <c r="AE696" s="70"/>
    </row>
    <row r="697" spans="1:31" ht="12.75" customHeight="1" x14ac:dyDescent="0.25">
      <c r="A697" s="43" t="e">
        <f>IF($AF$13=Спр!$A$87,Ярлык!B697,IF(VLOOKUP($AF$4,Заявка!$D$17:$AH$29,Заявка!$AB$16,FALSE)&lt;Ярлык!C697,"",Ярлык!$AF$4))</f>
        <v>#N/A</v>
      </c>
      <c r="B697" s="34" t="e">
        <f>VLOOKUP(C697,Заявка!$A$17:$AH$29,Заявка!$D$16+Заявка!$A$16,TRUE)</f>
        <v>#N/A</v>
      </c>
      <c r="C697" s="36">
        <f t="shared" si="43"/>
        <v>44</v>
      </c>
      <c r="D697" s="67"/>
      <c r="E697" s="118" t="s">
        <v>78</v>
      </c>
      <c r="F697" s="119"/>
      <c r="G697" s="119"/>
      <c r="H697" s="119"/>
      <c r="I697" s="120"/>
      <c r="J697" s="124" t="e">
        <f>VLOOKUP($A697,Заявка!$D$17:$AH$29,Заявка!$E$16,FALSE)</f>
        <v>#N/A</v>
      </c>
      <c r="K697" s="124"/>
      <c r="L697" s="124"/>
      <c r="M697" s="124"/>
      <c r="N697" s="124"/>
      <c r="O697" s="126" t="e">
        <f>VLOOKUP($A697,Заявка!$D$17:$AH$29,Заявка!$J$16,FALSE)</f>
        <v>#N/A</v>
      </c>
      <c r="P697" s="127"/>
      <c r="Q697" s="127"/>
      <c r="R697" s="127"/>
      <c r="S697" s="127"/>
      <c r="T697" s="127"/>
      <c r="U697" s="128"/>
      <c r="V697" s="68"/>
      <c r="W697" s="69"/>
      <c r="X697" s="132" t="str">
        <f>Заявка!$L$9</f>
        <v>Москва</v>
      </c>
      <c r="Y697" s="133"/>
      <c r="Z697" s="133"/>
      <c r="AA697" s="133"/>
      <c r="AB697" s="133"/>
      <c r="AC697" s="133"/>
      <c r="AD697" s="134"/>
      <c r="AE697" s="70"/>
    </row>
    <row r="698" spans="1:31" ht="7.5" customHeight="1" x14ac:dyDescent="0.25">
      <c r="A698" s="43" t="e">
        <f>IF($AF$13=Спр!$A$87,Ярлык!B698,IF(VLOOKUP($AF$4,Заявка!$D$17:$AH$29,Заявка!$AB$16,FALSE)&lt;Ярлык!C698,"",Ярлык!$AF$4))</f>
        <v>#N/A</v>
      </c>
      <c r="B698" s="34" t="e">
        <f>VLOOKUP(C698,Заявка!$A$17:$AH$29,Заявка!$D$16+Заявка!$A$16,TRUE)</f>
        <v>#N/A</v>
      </c>
      <c r="C698" s="36">
        <f t="shared" si="43"/>
        <v>44</v>
      </c>
      <c r="D698" s="67"/>
      <c r="E698" s="121"/>
      <c r="F698" s="122"/>
      <c r="G698" s="122"/>
      <c r="H698" s="122"/>
      <c r="I698" s="123"/>
      <c r="J698" s="125"/>
      <c r="K698" s="125"/>
      <c r="L698" s="125"/>
      <c r="M698" s="125"/>
      <c r="N698" s="125"/>
      <c r="O698" s="129"/>
      <c r="P698" s="130"/>
      <c r="Q698" s="130"/>
      <c r="R698" s="130"/>
      <c r="S698" s="130"/>
      <c r="T698" s="130"/>
      <c r="U698" s="131"/>
      <c r="V698" s="68"/>
      <c r="W698" s="69"/>
      <c r="X698" s="135"/>
      <c r="Y698" s="136"/>
      <c r="Z698" s="136"/>
      <c r="AA698" s="136"/>
      <c r="AB698" s="136"/>
      <c r="AC698" s="136"/>
      <c r="AD698" s="137"/>
      <c r="AE698" s="70"/>
    </row>
    <row r="699" spans="1:31" ht="13.5" customHeight="1" x14ac:dyDescent="0.25">
      <c r="A699" s="43" t="e">
        <f>IF($AF$13=Спр!$A$87,Ярлык!B699,IF(VLOOKUP($AF$4,Заявка!$D$17:$AH$29,Заявка!$AB$16,FALSE)&lt;Ярлык!C699,"",Ярлык!$AF$4))</f>
        <v>#N/A</v>
      </c>
      <c r="B699" s="34" t="e">
        <f>VLOOKUP(C699,Заявка!$A$17:$AH$29,Заявка!$D$16+Заявка!$A$16,TRUE)</f>
        <v>#N/A</v>
      </c>
      <c r="C699" s="36">
        <f t="shared" si="43"/>
        <v>44</v>
      </c>
      <c r="D699" s="67"/>
      <c r="E699" s="96" t="s">
        <v>79</v>
      </c>
      <c r="F699" s="96"/>
      <c r="G699" s="96"/>
      <c r="H699" s="96"/>
      <c r="I699" s="96"/>
      <c r="J699" s="97" t="e">
        <f>VLOOKUP($A699,Заявка!$D$17:$AH$29,Заявка!$T$16,FALSE)</f>
        <v>#N/A</v>
      </c>
      <c r="K699" s="97"/>
      <c r="L699" s="97"/>
      <c r="M699" s="97"/>
      <c r="N699" s="97"/>
      <c r="O699" s="97"/>
      <c r="P699" s="97"/>
      <c r="Q699" s="97"/>
      <c r="R699" s="97"/>
      <c r="S699" s="97"/>
      <c r="T699" s="97"/>
      <c r="U699" s="97"/>
      <c r="V699" s="68"/>
      <c r="W699" s="69"/>
      <c r="X699" s="135"/>
      <c r="Y699" s="136"/>
      <c r="Z699" s="136"/>
      <c r="AA699" s="136"/>
      <c r="AB699" s="136"/>
      <c r="AC699" s="136"/>
      <c r="AD699" s="137"/>
      <c r="AE699" s="70"/>
    </row>
    <row r="700" spans="1:31" ht="3" customHeight="1" x14ac:dyDescent="0.25">
      <c r="A700" s="43" t="e">
        <f>IF($AF$13=Спр!$A$87,Ярлык!B700,IF(VLOOKUP($AF$4,Заявка!$D$17:$AH$29,Заявка!$AB$16,FALSE)&lt;Ярлык!C700,"",Ярлык!$AF$4))</f>
        <v>#N/A</v>
      </c>
      <c r="B700" s="34" t="e">
        <f>VLOOKUP(C700,Заявка!$A$17:$AH$29,Заявка!$D$16+Заявка!$A$16,TRUE)</f>
        <v>#N/A</v>
      </c>
      <c r="C700" s="36">
        <f t="shared" si="43"/>
        <v>44</v>
      </c>
      <c r="D700" s="67"/>
      <c r="E700" s="68"/>
      <c r="F700" s="68"/>
      <c r="G700" s="68"/>
      <c r="H700" s="68"/>
      <c r="I700" s="68"/>
      <c r="J700" s="68"/>
      <c r="K700" s="68"/>
      <c r="L700" s="68"/>
      <c r="M700" s="68"/>
      <c r="N700" s="68"/>
      <c r="O700" s="68"/>
      <c r="P700" s="68"/>
      <c r="Q700" s="68"/>
      <c r="R700" s="68"/>
      <c r="S700" s="68"/>
      <c r="T700" s="68"/>
      <c r="U700" s="68"/>
      <c r="V700" s="68"/>
      <c r="W700" s="69"/>
      <c r="X700" s="135" t="str">
        <f>Заявка!$L$11</f>
        <v>89991112223 Удальцов Вячеслав</v>
      </c>
      <c r="Y700" s="136"/>
      <c r="Z700" s="136"/>
      <c r="AA700" s="136"/>
      <c r="AB700" s="136"/>
      <c r="AC700" s="136"/>
      <c r="AD700" s="137"/>
      <c r="AE700" s="70"/>
    </row>
    <row r="701" spans="1:31" ht="15" customHeight="1" x14ac:dyDescent="0.25">
      <c r="A701" s="43" t="e">
        <f>IF($AF$13=Спр!$A$87,Ярлык!B701,IF(VLOOKUP($AF$4,Заявка!$D$17:$AH$29,Заявка!$AB$16,FALSE)&lt;Ярлык!C701,"",Ярлык!$AF$4))</f>
        <v>#N/A</v>
      </c>
      <c r="B701" s="34" t="e">
        <f>VLOOKUP(C701,Заявка!$A$17:$AH$29,Заявка!$D$16+Заявка!$A$16,TRUE)</f>
        <v>#N/A</v>
      </c>
      <c r="C701" s="36">
        <f t="shared" si="43"/>
        <v>44</v>
      </c>
      <c r="D701" s="67"/>
      <c r="E701" s="141" t="s">
        <v>80</v>
      </c>
      <c r="F701" s="141"/>
      <c r="G701" s="141"/>
      <c r="H701" s="141"/>
      <c r="I701" s="143">
        <f ca="1">TODAY()</f>
        <v>46093</v>
      </c>
      <c r="J701" s="144"/>
      <c r="K701" s="144"/>
      <c r="L701" s="144"/>
      <c r="M701" s="68"/>
      <c r="N701" s="141" t="s">
        <v>81</v>
      </c>
      <c r="O701" s="141"/>
      <c r="P701" s="141"/>
      <c r="Q701" s="141"/>
      <c r="R701" s="146"/>
      <c r="S701" s="147"/>
      <c r="T701" s="147"/>
      <c r="U701" s="147"/>
      <c r="V701" s="68"/>
      <c r="W701" s="69"/>
      <c r="X701" s="138"/>
      <c r="Y701" s="139"/>
      <c r="Z701" s="139"/>
      <c r="AA701" s="139"/>
      <c r="AB701" s="139"/>
      <c r="AC701" s="139"/>
      <c r="AD701" s="140"/>
      <c r="AE701" s="70"/>
    </row>
    <row r="702" spans="1:31" ht="6" customHeight="1" x14ac:dyDescent="0.25">
      <c r="A702" s="43" t="e">
        <f>IF($AF$13=Спр!$A$87,Ярлык!B702,IF(VLOOKUP($AF$4,Заявка!$D$17:$AH$29,Заявка!$AB$16,FALSE)&lt;Ярлык!C702,"",Ярлык!$AF$4))</f>
        <v>#N/A</v>
      </c>
      <c r="B702" s="34" t="e">
        <f>VLOOKUP(C702,Заявка!$A$17:$AH$29,Заявка!$D$16+Заявка!$A$16,TRUE)</f>
        <v>#N/A</v>
      </c>
      <c r="C702" s="36">
        <f t="shared" si="43"/>
        <v>44</v>
      </c>
      <c r="D702" s="67"/>
      <c r="E702" s="142"/>
      <c r="F702" s="142"/>
      <c r="G702" s="142"/>
      <c r="H702" s="142"/>
      <c r="I702" s="145"/>
      <c r="J702" s="145"/>
      <c r="K702" s="145"/>
      <c r="L702" s="145"/>
      <c r="M702" s="68"/>
      <c r="N702" s="142"/>
      <c r="O702" s="142"/>
      <c r="P702" s="142"/>
      <c r="Q702" s="142"/>
      <c r="R702" s="148"/>
      <c r="S702" s="148"/>
      <c r="T702" s="148"/>
      <c r="U702" s="148"/>
      <c r="V702" s="68"/>
      <c r="W702" s="69"/>
      <c r="X702" s="68"/>
      <c r="Y702" s="68"/>
      <c r="Z702" s="68"/>
      <c r="AA702" s="68"/>
      <c r="AB702" s="68"/>
      <c r="AC702" s="68"/>
      <c r="AD702" s="68"/>
      <c r="AE702" s="70"/>
    </row>
    <row r="703" spans="1:31" ht="6" customHeight="1" x14ac:dyDescent="0.25">
      <c r="A703" s="43" t="e">
        <f>IF($AF$13=Спр!$A$87,Ярлык!B703,IF(VLOOKUP($AF$4,Заявка!$D$17:$AH$29,Заявка!$AB$16,FALSE)&lt;Ярлык!C703,"",Ярлык!$AF$4))</f>
        <v>#N/A</v>
      </c>
      <c r="B703" s="34" t="e">
        <f>VLOOKUP(C703,Заявка!$A$17:$AH$29,Заявка!$D$16+Заявка!$A$16,TRUE)</f>
        <v>#N/A</v>
      </c>
      <c r="C703" s="37">
        <f t="shared" si="43"/>
        <v>44</v>
      </c>
      <c r="D703" s="76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77"/>
      <c r="P703" s="77"/>
      <c r="Q703" s="77"/>
      <c r="R703" s="77"/>
      <c r="S703" s="77"/>
      <c r="T703" s="77"/>
      <c r="U703" s="77"/>
      <c r="V703" s="77"/>
      <c r="W703" s="78"/>
      <c r="X703" s="77"/>
      <c r="Y703" s="77"/>
      <c r="Z703" s="77"/>
      <c r="AA703" s="77"/>
      <c r="AB703" s="77"/>
      <c r="AC703" s="77"/>
      <c r="AD703" s="77"/>
      <c r="AE703" s="79"/>
    </row>
    <row r="704" spans="1:31" ht="10.5" customHeight="1" thickBot="1" x14ac:dyDescent="0.3">
      <c r="A704" s="43" t="e">
        <f>IF($AF$13=Спр!$A$87,Ярлык!B704,IF(VLOOKUP($AF$4,Заявка!$D$17:$AH$29,Заявка!$AB$16,FALSE)&lt;Ярлык!C704,"",Ярлык!$AF$4))</f>
        <v>#N/A</v>
      </c>
      <c r="B704" s="34" t="e">
        <f>VLOOKUP(C704,Заявка!$A$17:$AH$29,Заявка!$D$16+Заявка!$A$16,TRUE)</f>
        <v>#N/A</v>
      </c>
      <c r="C704" s="37">
        <f>C703</f>
        <v>44</v>
      </c>
      <c r="D704" s="80"/>
      <c r="E704" s="80"/>
      <c r="F704" s="80"/>
      <c r="G704" s="80"/>
      <c r="H704" s="80"/>
      <c r="I704" s="80"/>
      <c r="J704" s="80"/>
      <c r="K704" s="80"/>
      <c r="L704" s="80"/>
      <c r="M704" s="80"/>
      <c r="N704" s="80"/>
      <c r="O704" s="80"/>
      <c r="P704" s="80"/>
      <c r="Q704" s="80"/>
      <c r="R704" s="80"/>
      <c r="S704" s="80"/>
      <c r="T704" s="80"/>
      <c r="U704" s="80"/>
      <c r="V704" s="80"/>
      <c r="W704" s="80"/>
      <c r="X704" s="80"/>
      <c r="Y704" s="80"/>
      <c r="Z704" s="80"/>
      <c r="AA704" s="80"/>
      <c r="AB704" s="80"/>
      <c r="AC704" s="80"/>
      <c r="AD704" s="80"/>
      <c r="AE704" s="80"/>
    </row>
    <row r="705" spans="1:31" ht="10.5" customHeight="1" x14ac:dyDescent="0.25">
      <c r="A705" s="43" t="e">
        <f>IF($AF$13=Спр!$A$87,Ярлык!B705,IF(VLOOKUP($AF$4,Заявка!$D$17:$AH$29,Заявка!$AB$16,FALSE)&lt;Ярлык!C705,"",Ярлык!$AF$4))</f>
        <v>#N/A</v>
      </c>
      <c r="B705" s="34" t="e">
        <f>VLOOKUP(C705,Заявка!$A$17:$AH$29,Заявка!$D$16+Заявка!$A$16,TRUE)</f>
        <v>#N/A</v>
      </c>
      <c r="C705" s="35">
        <f>C704+1</f>
        <v>45</v>
      </c>
    </row>
    <row r="706" spans="1:31" ht="3.75" customHeight="1" x14ac:dyDescent="0.25">
      <c r="A706" s="43" t="e">
        <f>IF($AF$13=Спр!$A$87,Ярлык!B706,IF(VLOOKUP($AF$4,Заявка!$D$17:$AH$29,Заявка!$AB$16,FALSE)&lt;Ярлык!C706,"",Ярлык!$AF$4))</f>
        <v>#N/A</v>
      </c>
      <c r="B706" s="34" t="e">
        <f>VLOOKUP(C706,Заявка!$A$17:$AH$29,Заявка!$D$16+Заявка!$A$16,TRUE)</f>
        <v>#N/A</v>
      </c>
      <c r="C706" s="36">
        <f>C705</f>
        <v>45</v>
      </c>
      <c r="D706" s="63"/>
      <c r="E706" s="64"/>
      <c r="F706" s="64"/>
      <c r="G706" s="64"/>
      <c r="H706" s="64"/>
      <c r="I706" s="64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64"/>
      <c r="W706" s="65"/>
      <c r="X706" s="64"/>
      <c r="Y706" s="64"/>
      <c r="Z706" s="64"/>
      <c r="AA706" s="64"/>
      <c r="AB706" s="64"/>
      <c r="AC706" s="64"/>
      <c r="AD706" s="64"/>
      <c r="AE706" s="66"/>
    </row>
    <row r="707" spans="1:31" ht="18.75" customHeight="1" x14ac:dyDescent="0.25">
      <c r="A707" s="43" t="e">
        <f>IF($AF$13=Спр!$A$87,Ярлык!B707,IF(VLOOKUP($AF$4,Заявка!$D$17:$AH$29,Заявка!$AB$16,FALSE)&lt;Ярлык!C707,"",Ярлык!$AF$4))</f>
        <v>#N/A</v>
      </c>
      <c r="B707" s="34" t="e">
        <f>VLOOKUP(C707,Заявка!$A$17:$AH$29,Заявка!$D$16+Заявка!$A$16,TRUE)</f>
        <v>#N/A</v>
      </c>
      <c r="C707" s="36">
        <f t="shared" ref="C707:C719" si="44">C706</f>
        <v>45</v>
      </c>
      <c r="D707" s="67"/>
      <c r="E707" s="98" t="s">
        <v>83</v>
      </c>
      <c r="F707" s="98"/>
      <c r="G707" s="98"/>
      <c r="H707" s="98"/>
      <c r="I707" s="98"/>
      <c r="J707" s="99" t="e">
        <f>VLOOKUP($A706,Заявка!$D$17:$AH$29,Заявка!$H$16,FALSE)</f>
        <v>#N/A</v>
      </c>
      <c r="K707" s="100"/>
      <c r="L707" s="100"/>
      <c r="M707" s="100"/>
      <c r="N707" s="100"/>
      <c r="O707" s="100"/>
      <c r="P707" s="100"/>
      <c r="Q707" s="100"/>
      <c r="R707" s="100"/>
      <c r="S707" s="101"/>
      <c r="T707" s="68"/>
      <c r="U707" s="68"/>
      <c r="V707" s="68"/>
      <c r="W707" s="69"/>
      <c r="X707" s="102" t="s">
        <v>76</v>
      </c>
      <c r="Y707" s="103"/>
      <c r="Z707" s="103"/>
      <c r="AA707" s="104"/>
      <c r="AB707" s="105" t="s">
        <v>61</v>
      </c>
      <c r="AC707" s="106"/>
      <c r="AD707" s="107"/>
      <c r="AE707" s="70"/>
    </row>
    <row r="708" spans="1:31" ht="3" customHeight="1" x14ac:dyDescent="0.25">
      <c r="A708" s="43" t="e">
        <f>IF($AF$13=Спр!$A$87,Ярлык!B708,IF(VLOOKUP($AF$4,Заявка!$D$17:$AH$29,Заявка!$AB$16,FALSE)&lt;Ярлык!C708,"",Ярлык!$AF$4))</f>
        <v>#N/A</v>
      </c>
      <c r="B708" s="34" t="e">
        <f>VLOOKUP(C708,Заявка!$A$17:$AH$29,Заявка!$D$16+Заявка!$A$16,TRUE)</f>
        <v>#N/A</v>
      </c>
      <c r="C708" s="36">
        <f t="shared" si="44"/>
        <v>45</v>
      </c>
      <c r="D708" s="67"/>
      <c r="E708" s="71"/>
      <c r="F708" s="71"/>
      <c r="G708" s="71"/>
      <c r="H708" s="71"/>
      <c r="I708" s="71"/>
      <c r="J708" s="72"/>
      <c r="K708" s="72"/>
      <c r="L708" s="72"/>
      <c r="M708" s="72"/>
      <c r="N708" s="72"/>
      <c r="O708" s="72"/>
      <c r="P708" s="72"/>
      <c r="Q708" s="68"/>
      <c r="R708" s="73"/>
      <c r="S708" s="73"/>
      <c r="T708" s="73"/>
      <c r="U708" s="73"/>
      <c r="V708" s="74"/>
      <c r="W708" s="75"/>
      <c r="X708" s="74"/>
      <c r="Y708" s="74"/>
      <c r="Z708" s="74"/>
      <c r="AA708" s="74"/>
      <c r="AB708" s="74"/>
      <c r="AC708" s="74"/>
      <c r="AD708" s="74"/>
      <c r="AE708" s="70"/>
    </row>
    <row r="709" spans="1:31" ht="1.5" customHeight="1" x14ac:dyDescent="0.25">
      <c r="A709" s="43" t="e">
        <f>IF($AF$13=Спр!$A$87,Ярлык!B709,IF(VLOOKUP($AF$4,Заявка!$D$17:$AH$29,Заявка!$AB$16,FALSE)&lt;Ярлык!C709,"",Ярлык!$AF$4))</f>
        <v>#N/A</v>
      </c>
      <c r="B709" s="34" t="e">
        <f>VLOOKUP(C709,Заявка!$A$17:$AH$29,Заявка!$D$16+Заявка!$A$16,TRUE)</f>
        <v>#N/A</v>
      </c>
      <c r="C709" s="36">
        <f t="shared" si="44"/>
        <v>45</v>
      </c>
      <c r="D709" s="67"/>
      <c r="E709" s="68"/>
      <c r="F709" s="68"/>
      <c r="G709" s="68"/>
      <c r="H709" s="68"/>
      <c r="I709" s="68"/>
      <c r="J709" s="68"/>
      <c r="K709" s="68"/>
      <c r="L709" s="68"/>
      <c r="M709" s="68"/>
      <c r="N709" s="68"/>
      <c r="O709" s="68"/>
      <c r="P709" s="68"/>
      <c r="Q709" s="68"/>
      <c r="R709" s="68"/>
      <c r="S709" s="68"/>
      <c r="T709" s="68"/>
      <c r="U709" s="68"/>
      <c r="V709" s="68"/>
      <c r="W709" s="69"/>
      <c r="X709" s="68"/>
      <c r="Y709" s="68"/>
      <c r="Z709" s="68"/>
      <c r="AA709" s="68"/>
      <c r="AB709" s="68"/>
      <c r="AC709" s="68"/>
      <c r="AD709" s="68"/>
      <c r="AE709" s="70"/>
    </row>
    <row r="710" spans="1:31" ht="12" customHeight="1" x14ac:dyDescent="0.25">
      <c r="A710" s="43" t="e">
        <f>IF($AF$13=Спр!$A$87,Ярлык!B710,IF(VLOOKUP($AF$4,Заявка!$D$17:$AH$29,Заявка!$AB$16,FALSE)&lt;Ярлык!C710,"",Ярлык!$AF$4))</f>
        <v>#N/A</v>
      </c>
      <c r="B710" s="34" t="e">
        <f>VLOOKUP(C710,Заявка!$A$17:$AH$29,Заявка!$D$16+Заявка!$A$16,TRUE)</f>
        <v>#N/A</v>
      </c>
      <c r="C710" s="36">
        <f t="shared" si="44"/>
        <v>45</v>
      </c>
      <c r="D710" s="67"/>
      <c r="E710" s="108" t="s">
        <v>82</v>
      </c>
      <c r="F710" s="108"/>
      <c r="G710" s="108"/>
      <c r="H710" s="108"/>
      <c r="I710" s="108"/>
      <c r="J710" s="111" t="e">
        <f>VLOOKUP($A709,Заявка!$D$17:$AH$29,Заявка!$O$16,FALSE)</f>
        <v>#N/A</v>
      </c>
      <c r="K710" s="111"/>
      <c r="L710" s="111"/>
      <c r="M710" s="111"/>
      <c r="N710" s="111"/>
      <c r="O710" s="111"/>
      <c r="P710" s="111"/>
      <c r="Q710" s="111"/>
      <c r="R710" s="111"/>
      <c r="S710" s="111"/>
      <c r="T710" s="111"/>
      <c r="U710" s="111"/>
      <c r="V710" s="68"/>
      <c r="W710" s="69"/>
      <c r="X710" s="114" t="s">
        <v>77</v>
      </c>
      <c r="Y710" s="114"/>
      <c r="Z710" s="114"/>
      <c r="AA710" s="114"/>
      <c r="AB710" s="114"/>
      <c r="AC710" s="114"/>
      <c r="AD710" s="114"/>
      <c r="AE710" s="70"/>
    </row>
    <row r="711" spans="1:31" ht="3" customHeight="1" x14ac:dyDescent="0.25">
      <c r="A711" s="43" t="e">
        <f>IF($AF$13=Спр!$A$87,Ярлык!B711,IF(VLOOKUP($AF$4,Заявка!$D$17:$AH$29,Заявка!$AB$16,FALSE)&lt;Ярлык!C711,"",Ярлык!$AF$4))</f>
        <v>#N/A</v>
      </c>
      <c r="B711" s="34" t="e">
        <f>VLOOKUP(C711,Заявка!$A$17:$AH$29,Заявка!$D$16+Заявка!$A$16,TRUE)</f>
        <v>#N/A</v>
      </c>
      <c r="C711" s="36">
        <f t="shared" si="44"/>
        <v>45</v>
      </c>
      <c r="D711" s="67"/>
      <c r="E711" s="109"/>
      <c r="F711" s="109"/>
      <c r="G711" s="109"/>
      <c r="H711" s="109"/>
      <c r="I711" s="109"/>
      <c r="J711" s="112"/>
      <c r="K711" s="112"/>
      <c r="L711" s="112"/>
      <c r="M711" s="112"/>
      <c r="N711" s="112"/>
      <c r="O711" s="112"/>
      <c r="P711" s="112"/>
      <c r="Q711" s="112"/>
      <c r="R711" s="112"/>
      <c r="S711" s="112"/>
      <c r="T711" s="112"/>
      <c r="U711" s="112"/>
      <c r="V711" s="68"/>
      <c r="W711" s="69"/>
      <c r="X711" s="68"/>
      <c r="Y711" s="68"/>
      <c r="Z711" s="68"/>
      <c r="AA711" s="68"/>
      <c r="AB711" s="68"/>
      <c r="AC711" s="68"/>
      <c r="AD711" s="68"/>
      <c r="AE711" s="70"/>
    </row>
    <row r="712" spans="1:31" ht="15" customHeight="1" x14ac:dyDescent="0.25">
      <c r="A712" s="43" t="e">
        <f>IF($AF$13=Спр!$A$87,Ярлык!B712,IF(VLOOKUP($AF$4,Заявка!$D$17:$AH$29,Заявка!$AB$16,FALSE)&lt;Ярлык!C712,"",Ярлык!$AF$4))</f>
        <v>#N/A</v>
      </c>
      <c r="B712" s="34" t="e">
        <f>VLOOKUP(C712,Заявка!$A$17:$AH$29,Заявка!$D$16+Заявка!$A$16,TRUE)</f>
        <v>#N/A</v>
      </c>
      <c r="C712" s="36">
        <f t="shared" si="44"/>
        <v>45</v>
      </c>
      <c r="D712" s="67"/>
      <c r="E712" s="110"/>
      <c r="F712" s="110"/>
      <c r="G712" s="110"/>
      <c r="H712" s="110"/>
      <c r="I712" s="110"/>
      <c r="J712" s="113"/>
      <c r="K712" s="113"/>
      <c r="L712" s="113"/>
      <c r="M712" s="113"/>
      <c r="N712" s="113"/>
      <c r="O712" s="113"/>
      <c r="P712" s="113"/>
      <c r="Q712" s="113"/>
      <c r="R712" s="113"/>
      <c r="S712" s="113"/>
      <c r="T712" s="113"/>
      <c r="U712" s="113"/>
      <c r="V712" s="68"/>
      <c r="W712" s="69"/>
      <c r="X712" s="115" t="str">
        <f>Заявка!$L$10</f>
        <v>ООО "Довольный клиент"</v>
      </c>
      <c r="Y712" s="116"/>
      <c r="Z712" s="116"/>
      <c r="AA712" s="116"/>
      <c r="AB712" s="116"/>
      <c r="AC712" s="116"/>
      <c r="AD712" s="117"/>
      <c r="AE712" s="70"/>
    </row>
    <row r="713" spans="1:31" ht="12.75" customHeight="1" x14ac:dyDescent="0.25">
      <c r="A713" s="43" t="e">
        <f>IF($AF$13=Спр!$A$87,Ярлык!B713,IF(VLOOKUP($AF$4,Заявка!$D$17:$AH$29,Заявка!$AB$16,FALSE)&lt;Ярлык!C713,"",Ярлык!$AF$4))</f>
        <v>#N/A</v>
      </c>
      <c r="B713" s="34" t="e">
        <f>VLOOKUP(C713,Заявка!$A$17:$AH$29,Заявка!$D$16+Заявка!$A$16,TRUE)</f>
        <v>#N/A</v>
      </c>
      <c r="C713" s="36">
        <f t="shared" si="44"/>
        <v>45</v>
      </c>
      <c r="D713" s="67"/>
      <c r="E713" s="118" t="s">
        <v>78</v>
      </c>
      <c r="F713" s="119"/>
      <c r="G713" s="119"/>
      <c r="H713" s="119"/>
      <c r="I713" s="120"/>
      <c r="J713" s="124" t="e">
        <f>VLOOKUP($A713,Заявка!$D$17:$AH$29,Заявка!$E$16,FALSE)</f>
        <v>#N/A</v>
      </c>
      <c r="K713" s="124"/>
      <c r="L713" s="124"/>
      <c r="M713" s="124"/>
      <c r="N713" s="124"/>
      <c r="O713" s="126" t="e">
        <f>VLOOKUP($A713,Заявка!$D$17:$AH$29,Заявка!$J$16,FALSE)</f>
        <v>#N/A</v>
      </c>
      <c r="P713" s="127"/>
      <c r="Q713" s="127"/>
      <c r="R713" s="127"/>
      <c r="S713" s="127"/>
      <c r="T713" s="127"/>
      <c r="U713" s="128"/>
      <c r="V713" s="68"/>
      <c r="W713" s="69"/>
      <c r="X713" s="132" t="str">
        <f>Заявка!$L$9</f>
        <v>Москва</v>
      </c>
      <c r="Y713" s="133"/>
      <c r="Z713" s="133"/>
      <c r="AA713" s="133"/>
      <c r="AB713" s="133"/>
      <c r="AC713" s="133"/>
      <c r="AD713" s="134"/>
      <c r="AE713" s="70"/>
    </row>
    <row r="714" spans="1:31" ht="7.5" customHeight="1" x14ac:dyDescent="0.25">
      <c r="A714" s="43" t="e">
        <f>IF($AF$13=Спр!$A$87,Ярлык!B714,IF(VLOOKUP($AF$4,Заявка!$D$17:$AH$29,Заявка!$AB$16,FALSE)&lt;Ярлык!C714,"",Ярлык!$AF$4))</f>
        <v>#N/A</v>
      </c>
      <c r="B714" s="34" t="e">
        <f>VLOOKUP(C714,Заявка!$A$17:$AH$29,Заявка!$D$16+Заявка!$A$16,TRUE)</f>
        <v>#N/A</v>
      </c>
      <c r="C714" s="36">
        <f t="shared" si="44"/>
        <v>45</v>
      </c>
      <c r="D714" s="67"/>
      <c r="E714" s="121"/>
      <c r="F714" s="122"/>
      <c r="G714" s="122"/>
      <c r="H714" s="122"/>
      <c r="I714" s="123"/>
      <c r="J714" s="125"/>
      <c r="K714" s="125"/>
      <c r="L714" s="125"/>
      <c r="M714" s="125"/>
      <c r="N714" s="125"/>
      <c r="O714" s="129"/>
      <c r="P714" s="130"/>
      <c r="Q714" s="130"/>
      <c r="R714" s="130"/>
      <c r="S714" s="130"/>
      <c r="T714" s="130"/>
      <c r="U714" s="131"/>
      <c r="V714" s="68"/>
      <c r="W714" s="69"/>
      <c r="X714" s="135"/>
      <c r="Y714" s="136"/>
      <c r="Z714" s="136"/>
      <c r="AA714" s="136"/>
      <c r="AB714" s="136"/>
      <c r="AC714" s="136"/>
      <c r="AD714" s="137"/>
      <c r="AE714" s="70"/>
    </row>
    <row r="715" spans="1:31" ht="13.5" customHeight="1" x14ac:dyDescent="0.25">
      <c r="A715" s="43" t="e">
        <f>IF($AF$13=Спр!$A$87,Ярлык!B715,IF(VLOOKUP($AF$4,Заявка!$D$17:$AH$29,Заявка!$AB$16,FALSE)&lt;Ярлык!C715,"",Ярлык!$AF$4))</f>
        <v>#N/A</v>
      </c>
      <c r="B715" s="34" t="e">
        <f>VLOOKUP(C715,Заявка!$A$17:$AH$29,Заявка!$D$16+Заявка!$A$16,TRUE)</f>
        <v>#N/A</v>
      </c>
      <c r="C715" s="36">
        <f t="shared" si="44"/>
        <v>45</v>
      </c>
      <c r="D715" s="67"/>
      <c r="E715" s="96" t="s">
        <v>79</v>
      </c>
      <c r="F715" s="96"/>
      <c r="G715" s="96"/>
      <c r="H715" s="96"/>
      <c r="I715" s="96"/>
      <c r="J715" s="97" t="e">
        <f>VLOOKUP($A715,Заявка!$D$17:$AH$29,Заявка!$T$16,FALSE)</f>
        <v>#N/A</v>
      </c>
      <c r="K715" s="97"/>
      <c r="L715" s="97"/>
      <c r="M715" s="97"/>
      <c r="N715" s="97"/>
      <c r="O715" s="97"/>
      <c r="P715" s="97"/>
      <c r="Q715" s="97"/>
      <c r="R715" s="97"/>
      <c r="S715" s="97"/>
      <c r="T715" s="97"/>
      <c r="U715" s="97"/>
      <c r="V715" s="68"/>
      <c r="W715" s="69"/>
      <c r="X715" s="135"/>
      <c r="Y715" s="136"/>
      <c r="Z715" s="136"/>
      <c r="AA715" s="136"/>
      <c r="AB715" s="136"/>
      <c r="AC715" s="136"/>
      <c r="AD715" s="137"/>
      <c r="AE715" s="70"/>
    </row>
    <row r="716" spans="1:31" ht="3" customHeight="1" x14ac:dyDescent="0.25">
      <c r="A716" s="43" t="e">
        <f>IF($AF$13=Спр!$A$87,Ярлык!B716,IF(VLOOKUP($AF$4,Заявка!$D$17:$AH$29,Заявка!$AB$16,FALSE)&lt;Ярлык!C716,"",Ярлык!$AF$4))</f>
        <v>#N/A</v>
      </c>
      <c r="B716" s="34" t="e">
        <f>VLOOKUP(C716,Заявка!$A$17:$AH$29,Заявка!$D$16+Заявка!$A$16,TRUE)</f>
        <v>#N/A</v>
      </c>
      <c r="C716" s="36">
        <f t="shared" si="44"/>
        <v>45</v>
      </c>
      <c r="D716" s="67"/>
      <c r="E716" s="68"/>
      <c r="F716" s="68"/>
      <c r="G716" s="68"/>
      <c r="H716" s="68"/>
      <c r="I716" s="68"/>
      <c r="J716" s="68"/>
      <c r="K716" s="68"/>
      <c r="L716" s="68"/>
      <c r="M716" s="68"/>
      <c r="N716" s="68"/>
      <c r="O716" s="68"/>
      <c r="P716" s="68"/>
      <c r="Q716" s="68"/>
      <c r="R716" s="68"/>
      <c r="S716" s="68"/>
      <c r="T716" s="68"/>
      <c r="U716" s="68"/>
      <c r="V716" s="68"/>
      <c r="W716" s="69"/>
      <c r="X716" s="135" t="str">
        <f>Заявка!$L$11</f>
        <v>89991112223 Удальцов Вячеслав</v>
      </c>
      <c r="Y716" s="136"/>
      <c r="Z716" s="136"/>
      <c r="AA716" s="136"/>
      <c r="AB716" s="136"/>
      <c r="AC716" s="136"/>
      <c r="AD716" s="137"/>
      <c r="AE716" s="70"/>
    </row>
    <row r="717" spans="1:31" ht="15" customHeight="1" x14ac:dyDescent="0.25">
      <c r="A717" s="43" t="e">
        <f>IF($AF$13=Спр!$A$87,Ярлык!B717,IF(VLOOKUP($AF$4,Заявка!$D$17:$AH$29,Заявка!$AB$16,FALSE)&lt;Ярлык!C717,"",Ярлык!$AF$4))</f>
        <v>#N/A</v>
      </c>
      <c r="B717" s="34" t="e">
        <f>VLOOKUP(C717,Заявка!$A$17:$AH$29,Заявка!$D$16+Заявка!$A$16,TRUE)</f>
        <v>#N/A</v>
      </c>
      <c r="C717" s="36">
        <f t="shared" si="44"/>
        <v>45</v>
      </c>
      <c r="D717" s="67"/>
      <c r="E717" s="141" t="s">
        <v>80</v>
      </c>
      <c r="F717" s="141"/>
      <c r="G717" s="141"/>
      <c r="H717" s="141"/>
      <c r="I717" s="143">
        <f ca="1">TODAY()</f>
        <v>46093</v>
      </c>
      <c r="J717" s="144"/>
      <c r="K717" s="144"/>
      <c r="L717" s="144"/>
      <c r="M717" s="68"/>
      <c r="N717" s="141" t="s">
        <v>81</v>
      </c>
      <c r="O717" s="141"/>
      <c r="P717" s="141"/>
      <c r="Q717" s="141"/>
      <c r="R717" s="146"/>
      <c r="S717" s="147"/>
      <c r="T717" s="147"/>
      <c r="U717" s="147"/>
      <c r="V717" s="68"/>
      <c r="W717" s="69"/>
      <c r="X717" s="138"/>
      <c r="Y717" s="139"/>
      <c r="Z717" s="139"/>
      <c r="AA717" s="139"/>
      <c r="AB717" s="139"/>
      <c r="AC717" s="139"/>
      <c r="AD717" s="140"/>
      <c r="AE717" s="70"/>
    </row>
    <row r="718" spans="1:31" ht="6" customHeight="1" x14ac:dyDescent="0.25">
      <c r="A718" s="43" t="e">
        <f>IF($AF$13=Спр!$A$87,Ярлык!B718,IF(VLOOKUP($AF$4,Заявка!$D$17:$AH$29,Заявка!$AB$16,FALSE)&lt;Ярлык!C718,"",Ярлык!$AF$4))</f>
        <v>#N/A</v>
      </c>
      <c r="B718" s="34" t="e">
        <f>VLOOKUP(C718,Заявка!$A$17:$AH$29,Заявка!$D$16+Заявка!$A$16,TRUE)</f>
        <v>#N/A</v>
      </c>
      <c r="C718" s="36">
        <f t="shared" si="44"/>
        <v>45</v>
      </c>
      <c r="D718" s="67"/>
      <c r="E718" s="142"/>
      <c r="F718" s="142"/>
      <c r="G718" s="142"/>
      <c r="H718" s="142"/>
      <c r="I718" s="145"/>
      <c r="J718" s="145"/>
      <c r="K718" s="145"/>
      <c r="L718" s="145"/>
      <c r="M718" s="68"/>
      <c r="N718" s="142"/>
      <c r="O718" s="142"/>
      <c r="P718" s="142"/>
      <c r="Q718" s="142"/>
      <c r="R718" s="148"/>
      <c r="S718" s="148"/>
      <c r="T718" s="148"/>
      <c r="U718" s="148"/>
      <c r="V718" s="68"/>
      <c r="W718" s="69"/>
      <c r="X718" s="68"/>
      <c r="Y718" s="68"/>
      <c r="Z718" s="68"/>
      <c r="AA718" s="68"/>
      <c r="AB718" s="68"/>
      <c r="AC718" s="68"/>
      <c r="AD718" s="68"/>
      <c r="AE718" s="70"/>
    </row>
    <row r="719" spans="1:31" ht="6" customHeight="1" x14ac:dyDescent="0.25">
      <c r="A719" s="43" t="e">
        <f>IF($AF$13=Спр!$A$87,Ярлык!B719,IF(VLOOKUP($AF$4,Заявка!$D$17:$AH$29,Заявка!$AB$16,FALSE)&lt;Ярлык!C719,"",Ярлык!$AF$4))</f>
        <v>#N/A</v>
      </c>
      <c r="B719" s="34" t="e">
        <f>VLOOKUP(C719,Заявка!$A$17:$AH$29,Заявка!$D$16+Заявка!$A$16,TRUE)</f>
        <v>#N/A</v>
      </c>
      <c r="C719" s="37">
        <f t="shared" si="44"/>
        <v>45</v>
      </c>
      <c r="D719" s="76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77"/>
      <c r="P719" s="77"/>
      <c r="Q719" s="77"/>
      <c r="R719" s="77"/>
      <c r="S719" s="77"/>
      <c r="T719" s="77"/>
      <c r="U719" s="77"/>
      <c r="V719" s="77"/>
      <c r="W719" s="78"/>
      <c r="X719" s="77"/>
      <c r="Y719" s="77"/>
      <c r="Z719" s="77"/>
      <c r="AA719" s="77"/>
      <c r="AB719" s="77"/>
      <c r="AC719" s="77"/>
      <c r="AD719" s="77"/>
      <c r="AE719" s="79"/>
    </row>
    <row r="720" spans="1:31" ht="10.5" customHeight="1" thickBot="1" x14ac:dyDescent="0.3">
      <c r="A720" s="43" t="e">
        <f>IF($AF$13=Спр!$A$87,Ярлык!B720,IF(VLOOKUP($AF$4,Заявка!$D$17:$AH$29,Заявка!$AB$16,FALSE)&lt;Ярлык!C720,"",Ярлык!$AF$4))</f>
        <v>#N/A</v>
      </c>
      <c r="B720" s="34" t="e">
        <f>VLOOKUP(C720,Заявка!$A$17:$AH$29,Заявка!$D$16+Заявка!$A$16,TRUE)</f>
        <v>#N/A</v>
      </c>
      <c r="C720" s="37">
        <f>C719</f>
        <v>45</v>
      </c>
      <c r="D720" s="80"/>
      <c r="E720" s="80"/>
      <c r="F720" s="80"/>
      <c r="G720" s="80"/>
      <c r="H720" s="80"/>
      <c r="I720" s="80"/>
      <c r="J720" s="80"/>
      <c r="K720" s="80"/>
      <c r="L720" s="80"/>
      <c r="M720" s="80"/>
      <c r="N720" s="80"/>
      <c r="O720" s="80"/>
      <c r="P720" s="80"/>
      <c r="Q720" s="80"/>
      <c r="R720" s="80"/>
      <c r="S720" s="80"/>
      <c r="T720" s="80"/>
      <c r="U720" s="80"/>
      <c r="V720" s="80"/>
      <c r="W720" s="80"/>
      <c r="X720" s="80"/>
      <c r="Y720" s="80"/>
      <c r="Z720" s="80"/>
      <c r="AA720" s="80"/>
      <c r="AB720" s="80"/>
      <c r="AC720" s="80"/>
      <c r="AD720" s="80"/>
      <c r="AE720" s="80"/>
    </row>
    <row r="721" spans="1:31" ht="10.5" customHeight="1" x14ac:dyDescent="0.25">
      <c r="A721" s="43" t="e">
        <f>IF($AF$13=Спр!$A$87,Ярлык!B721,IF(VLOOKUP($AF$4,Заявка!$D$17:$AH$29,Заявка!$AB$16,FALSE)&lt;Ярлык!C721,"",Ярлык!$AF$4))</f>
        <v>#N/A</v>
      </c>
      <c r="B721" s="34" t="e">
        <f>VLOOKUP(C721,Заявка!$A$17:$AH$29,Заявка!$D$16+Заявка!$A$16,TRUE)</f>
        <v>#N/A</v>
      </c>
      <c r="C721" s="35">
        <f>C720+1</f>
        <v>46</v>
      </c>
    </row>
    <row r="722" spans="1:31" ht="3.75" customHeight="1" x14ac:dyDescent="0.25">
      <c r="A722" s="43" t="e">
        <f>IF($AF$13=Спр!$A$87,Ярлык!B722,IF(VLOOKUP($AF$4,Заявка!$D$17:$AH$29,Заявка!$AB$16,FALSE)&lt;Ярлык!C722,"",Ярлык!$AF$4))</f>
        <v>#N/A</v>
      </c>
      <c r="B722" s="34" t="e">
        <f>VLOOKUP(C722,Заявка!$A$17:$AH$29,Заявка!$D$16+Заявка!$A$16,TRUE)</f>
        <v>#N/A</v>
      </c>
      <c r="C722" s="36">
        <f>C721</f>
        <v>46</v>
      </c>
      <c r="D722" s="63"/>
      <c r="E722" s="64"/>
      <c r="F722" s="64"/>
      <c r="G722" s="64"/>
      <c r="H722" s="64"/>
      <c r="I722" s="64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64"/>
      <c r="V722" s="64"/>
      <c r="W722" s="65"/>
      <c r="X722" s="64"/>
      <c r="Y722" s="64"/>
      <c r="Z722" s="64"/>
      <c r="AA722" s="64"/>
      <c r="AB722" s="64"/>
      <c r="AC722" s="64"/>
      <c r="AD722" s="64"/>
      <c r="AE722" s="66"/>
    </row>
    <row r="723" spans="1:31" ht="18.75" customHeight="1" x14ac:dyDescent="0.25">
      <c r="A723" s="43" t="e">
        <f>IF($AF$13=Спр!$A$87,Ярлык!B723,IF(VLOOKUP($AF$4,Заявка!$D$17:$AH$29,Заявка!$AB$16,FALSE)&lt;Ярлык!C723,"",Ярлык!$AF$4))</f>
        <v>#N/A</v>
      </c>
      <c r="B723" s="34" t="e">
        <f>VLOOKUP(C723,Заявка!$A$17:$AH$29,Заявка!$D$16+Заявка!$A$16,TRUE)</f>
        <v>#N/A</v>
      </c>
      <c r="C723" s="36">
        <f t="shared" ref="C723:C735" si="45">C722</f>
        <v>46</v>
      </c>
      <c r="D723" s="67"/>
      <c r="E723" s="98" t="s">
        <v>83</v>
      </c>
      <c r="F723" s="98"/>
      <c r="G723" s="98"/>
      <c r="H723" s="98"/>
      <c r="I723" s="98"/>
      <c r="J723" s="99" t="e">
        <f>VLOOKUP($A722,Заявка!$D$17:$AH$29,Заявка!$H$16,FALSE)</f>
        <v>#N/A</v>
      </c>
      <c r="K723" s="100"/>
      <c r="L723" s="100"/>
      <c r="M723" s="100"/>
      <c r="N723" s="100"/>
      <c r="O723" s="100"/>
      <c r="P723" s="100"/>
      <c r="Q723" s="100"/>
      <c r="R723" s="100"/>
      <c r="S723" s="101"/>
      <c r="T723" s="68"/>
      <c r="U723" s="68"/>
      <c r="V723" s="68"/>
      <c r="W723" s="69"/>
      <c r="X723" s="102" t="s">
        <v>76</v>
      </c>
      <c r="Y723" s="103"/>
      <c r="Z723" s="103"/>
      <c r="AA723" s="104"/>
      <c r="AB723" s="105" t="s">
        <v>61</v>
      </c>
      <c r="AC723" s="106"/>
      <c r="AD723" s="107"/>
      <c r="AE723" s="70"/>
    </row>
    <row r="724" spans="1:31" ht="3" customHeight="1" x14ac:dyDescent="0.25">
      <c r="A724" s="43" t="e">
        <f>IF($AF$13=Спр!$A$87,Ярлык!B724,IF(VLOOKUP($AF$4,Заявка!$D$17:$AH$29,Заявка!$AB$16,FALSE)&lt;Ярлык!C724,"",Ярлык!$AF$4))</f>
        <v>#N/A</v>
      </c>
      <c r="B724" s="34" t="e">
        <f>VLOOKUP(C724,Заявка!$A$17:$AH$29,Заявка!$D$16+Заявка!$A$16,TRUE)</f>
        <v>#N/A</v>
      </c>
      <c r="C724" s="36">
        <f t="shared" si="45"/>
        <v>46</v>
      </c>
      <c r="D724" s="67"/>
      <c r="E724" s="71"/>
      <c r="F724" s="71"/>
      <c r="G724" s="71"/>
      <c r="H724" s="71"/>
      <c r="I724" s="71"/>
      <c r="J724" s="72"/>
      <c r="K724" s="72"/>
      <c r="L724" s="72"/>
      <c r="M724" s="72"/>
      <c r="N724" s="72"/>
      <c r="O724" s="72"/>
      <c r="P724" s="72"/>
      <c r="Q724" s="68"/>
      <c r="R724" s="73"/>
      <c r="S724" s="73"/>
      <c r="T724" s="73"/>
      <c r="U724" s="73"/>
      <c r="V724" s="74"/>
      <c r="W724" s="75"/>
      <c r="X724" s="74"/>
      <c r="Y724" s="74"/>
      <c r="Z724" s="74"/>
      <c r="AA724" s="74"/>
      <c r="AB724" s="74"/>
      <c r="AC724" s="74"/>
      <c r="AD724" s="74"/>
      <c r="AE724" s="70"/>
    </row>
    <row r="725" spans="1:31" ht="1.5" customHeight="1" x14ac:dyDescent="0.25">
      <c r="A725" s="43" t="e">
        <f>IF($AF$13=Спр!$A$87,Ярлык!B725,IF(VLOOKUP($AF$4,Заявка!$D$17:$AH$29,Заявка!$AB$16,FALSE)&lt;Ярлык!C725,"",Ярлык!$AF$4))</f>
        <v>#N/A</v>
      </c>
      <c r="B725" s="34" t="e">
        <f>VLOOKUP(C725,Заявка!$A$17:$AH$29,Заявка!$D$16+Заявка!$A$16,TRUE)</f>
        <v>#N/A</v>
      </c>
      <c r="C725" s="36">
        <f t="shared" si="45"/>
        <v>46</v>
      </c>
      <c r="D725" s="67"/>
      <c r="E725" s="68"/>
      <c r="F725" s="68"/>
      <c r="G725" s="68"/>
      <c r="H725" s="68"/>
      <c r="I725" s="68"/>
      <c r="J725" s="68"/>
      <c r="K725" s="68"/>
      <c r="L725" s="68"/>
      <c r="M725" s="68"/>
      <c r="N725" s="68"/>
      <c r="O725" s="68"/>
      <c r="P725" s="68"/>
      <c r="Q725" s="68"/>
      <c r="R725" s="68"/>
      <c r="S725" s="68"/>
      <c r="T725" s="68"/>
      <c r="U725" s="68"/>
      <c r="V725" s="68"/>
      <c r="W725" s="69"/>
      <c r="X725" s="68"/>
      <c r="Y725" s="68"/>
      <c r="Z725" s="68"/>
      <c r="AA725" s="68"/>
      <c r="AB725" s="68"/>
      <c r="AC725" s="68"/>
      <c r="AD725" s="68"/>
      <c r="AE725" s="70"/>
    </row>
    <row r="726" spans="1:31" ht="12" customHeight="1" x14ac:dyDescent="0.25">
      <c r="A726" s="43" t="e">
        <f>IF($AF$13=Спр!$A$87,Ярлык!B726,IF(VLOOKUP($AF$4,Заявка!$D$17:$AH$29,Заявка!$AB$16,FALSE)&lt;Ярлык!C726,"",Ярлык!$AF$4))</f>
        <v>#N/A</v>
      </c>
      <c r="B726" s="34" t="e">
        <f>VLOOKUP(C726,Заявка!$A$17:$AH$29,Заявка!$D$16+Заявка!$A$16,TRUE)</f>
        <v>#N/A</v>
      </c>
      <c r="C726" s="36">
        <f t="shared" si="45"/>
        <v>46</v>
      </c>
      <c r="D726" s="67"/>
      <c r="E726" s="108" t="s">
        <v>82</v>
      </c>
      <c r="F726" s="108"/>
      <c r="G726" s="108"/>
      <c r="H726" s="108"/>
      <c r="I726" s="108"/>
      <c r="J726" s="111" t="e">
        <f>VLOOKUP($A725,Заявка!$D$17:$AH$29,Заявка!$O$16,FALSE)</f>
        <v>#N/A</v>
      </c>
      <c r="K726" s="111"/>
      <c r="L726" s="111"/>
      <c r="M726" s="111"/>
      <c r="N726" s="111"/>
      <c r="O726" s="111"/>
      <c r="P726" s="111"/>
      <c r="Q726" s="111"/>
      <c r="R726" s="111"/>
      <c r="S726" s="111"/>
      <c r="T726" s="111"/>
      <c r="U726" s="111"/>
      <c r="V726" s="68"/>
      <c r="W726" s="69"/>
      <c r="X726" s="114" t="s">
        <v>77</v>
      </c>
      <c r="Y726" s="114"/>
      <c r="Z726" s="114"/>
      <c r="AA726" s="114"/>
      <c r="AB726" s="114"/>
      <c r="AC726" s="114"/>
      <c r="AD726" s="114"/>
      <c r="AE726" s="70"/>
    </row>
    <row r="727" spans="1:31" ht="3" customHeight="1" x14ac:dyDescent="0.25">
      <c r="A727" s="43" t="e">
        <f>IF($AF$13=Спр!$A$87,Ярлык!B727,IF(VLOOKUP($AF$4,Заявка!$D$17:$AH$29,Заявка!$AB$16,FALSE)&lt;Ярлык!C727,"",Ярлык!$AF$4))</f>
        <v>#N/A</v>
      </c>
      <c r="B727" s="34" t="e">
        <f>VLOOKUP(C727,Заявка!$A$17:$AH$29,Заявка!$D$16+Заявка!$A$16,TRUE)</f>
        <v>#N/A</v>
      </c>
      <c r="C727" s="36">
        <f t="shared" si="45"/>
        <v>46</v>
      </c>
      <c r="D727" s="67"/>
      <c r="E727" s="109"/>
      <c r="F727" s="109"/>
      <c r="G727" s="109"/>
      <c r="H727" s="109"/>
      <c r="I727" s="109"/>
      <c r="J727" s="112"/>
      <c r="K727" s="112"/>
      <c r="L727" s="112"/>
      <c r="M727" s="112"/>
      <c r="N727" s="112"/>
      <c r="O727" s="112"/>
      <c r="P727" s="112"/>
      <c r="Q727" s="112"/>
      <c r="R727" s="112"/>
      <c r="S727" s="112"/>
      <c r="T727" s="112"/>
      <c r="U727" s="112"/>
      <c r="V727" s="68"/>
      <c r="W727" s="69"/>
      <c r="X727" s="68"/>
      <c r="Y727" s="68"/>
      <c r="Z727" s="68"/>
      <c r="AA727" s="68"/>
      <c r="AB727" s="68"/>
      <c r="AC727" s="68"/>
      <c r="AD727" s="68"/>
      <c r="AE727" s="70"/>
    </row>
    <row r="728" spans="1:31" ht="15" customHeight="1" x14ac:dyDescent="0.25">
      <c r="A728" s="43" t="e">
        <f>IF($AF$13=Спр!$A$87,Ярлык!B728,IF(VLOOKUP($AF$4,Заявка!$D$17:$AH$29,Заявка!$AB$16,FALSE)&lt;Ярлык!C728,"",Ярлык!$AF$4))</f>
        <v>#N/A</v>
      </c>
      <c r="B728" s="34" t="e">
        <f>VLOOKUP(C728,Заявка!$A$17:$AH$29,Заявка!$D$16+Заявка!$A$16,TRUE)</f>
        <v>#N/A</v>
      </c>
      <c r="C728" s="36">
        <f t="shared" si="45"/>
        <v>46</v>
      </c>
      <c r="D728" s="67"/>
      <c r="E728" s="110"/>
      <c r="F728" s="110"/>
      <c r="G728" s="110"/>
      <c r="H728" s="110"/>
      <c r="I728" s="110"/>
      <c r="J728" s="113"/>
      <c r="K728" s="113"/>
      <c r="L728" s="113"/>
      <c r="M728" s="113"/>
      <c r="N728" s="113"/>
      <c r="O728" s="113"/>
      <c r="P728" s="113"/>
      <c r="Q728" s="113"/>
      <c r="R728" s="113"/>
      <c r="S728" s="113"/>
      <c r="T728" s="113"/>
      <c r="U728" s="113"/>
      <c r="V728" s="68"/>
      <c r="W728" s="69"/>
      <c r="X728" s="115" t="str">
        <f>Заявка!$L$10</f>
        <v>ООО "Довольный клиент"</v>
      </c>
      <c r="Y728" s="116"/>
      <c r="Z728" s="116"/>
      <c r="AA728" s="116"/>
      <c r="AB728" s="116"/>
      <c r="AC728" s="116"/>
      <c r="AD728" s="117"/>
      <c r="AE728" s="70"/>
    </row>
    <row r="729" spans="1:31" ht="12.75" customHeight="1" x14ac:dyDescent="0.25">
      <c r="A729" s="43" t="e">
        <f>IF($AF$13=Спр!$A$87,Ярлык!B729,IF(VLOOKUP($AF$4,Заявка!$D$17:$AH$29,Заявка!$AB$16,FALSE)&lt;Ярлык!C729,"",Ярлык!$AF$4))</f>
        <v>#N/A</v>
      </c>
      <c r="B729" s="34" t="e">
        <f>VLOOKUP(C729,Заявка!$A$17:$AH$29,Заявка!$D$16+Заявка!$A$16,TRUE)</f>
        <v>#N/A</v>
      </c>
      <c r="C729" s="36">
        <f t="shared" si="45"/>
        <v>46</v>
      </c>
      <c r="D729" s="67"/>
      <c r="E729" s="118" t="s">
        <v>78</v>
      </c>
      <c r="F729" s="119"/>
      <c r="G729" s="119"/>
      <c r="H729" s="119"/>
      <c r="I729" s="120"/>
      <c r="J729" s="124" t="e">
        <f>VLOOKUP($A729,Заявка!$D$17:$AH$29,Заявка!$E$16,FALSE)</f>
        <v>#N/A</v>
      </c>
      <c r="K729" s="124"/>
      <c r="L729" s="124"/>
      <c r="M729" s="124"/>
      <c r="N729" s="124"/>
      <c r="O729" s="126" t="e">
        <f>VLOOKUP($A729,Заявка!$D$17:$AH$29,Заявка!$J$16,FALSE)</f>
        <v>#N/A</v>
      </c>
      <c r="P729" s="127"/>
      <c r="Q729" s="127"/>
      <c r="R729" s="127"/>
      <c r="S729" s="127"/>
      <c r="T729" s="127"/>
      <c r="U729" s="128"/>
      <c r="V729" s="68"/>
      <c r="W729" s="69"/>
      <c r="X729" s="132" t="str">
        <f>Заявка!$L$9</f>
        <v>Москва</v>
      </c>
      <c r="Y729" s="133"/>
      <c r="Z729" s="133"/>
      <c r="AA729" s="133"/>
      <c r="AB729" s="133"/>
      <c r="AC729" s="133"/>
      <c r="AD729" s="134"/>
      <c r="AE729" s="70"/>
    </row>
    <row r="730" spans="1:31" ht="7.5" customHeight="1" x14ac:dyDescent="0.25">
      <c r="A730" s="43" t="e">
        <f>IF($AF$13=Спр!$A$87,Ярлык!B730,IF(VLOOKUP($AF$4,Заявка!$D$17:$AH$29,Заявка!$AB$16,FALSE)&lt;Ярлык!C730,"",Ярлык!$AF$4))</f>
        <v>#N/A</v>
      </c>
      <c r="B730" s="34" t="e">
        <f>VLOOKUP(C730,Заявка!$A$17:$AH$29,Заявка!$D$16+Заявка!$A$16,TRUE)</f>
        <v>#N/A</v>
      </c>
      <c r="C730" s="36">
        <f t="shared" si="45"/>
        <v>46</v>
      </c>
      <c r="D730" s="67"/>
      <c r="E730" s="121"/>
      <c r="F730" s="122"/>
      <c r="G730" s="122"/>
      <c r="H730" s="122"/>
      <c r="I730" s="123"/>
      <c r="J730" s="125"/>
      <c r="K730" s="125"/>
      <c r="L730" s="125"/>
      <c r="M730" s="125"/>
      <c r="N730" s="125"/>
      <c r="O730" s="129"/>
      <c r="P730" s="130"/>
      <c r="Q730" s="130"/>
      <c r="R730" s="130"/>
      <c r="S730" s="130"/>
      <c r="T730" s="130"/>
      <c r="U730" s="131"/>
      <c r="V730" s="68"/>
      <c r="W730" s="69"/>
      <c r="X730" s="135"/>
      <c r="Y730" s="136"/>
      <c r="Z730" s="136"/>
      <c r="AA730" s="136"/>
      <c r="AB730" s="136"/>
      <c r="AC730" s="136"/>
      <c r="AD730" s="137"/>
      <c r="AE730" s="70"/>
    </row>
    <row r="731" spans="1:31" ht="13.5" customHeight="1" x14ac:dyDescent="0.25">
      <c r="A731" s="43" t="e">
        <f>IF($AF$13=Спр!$A$87,Ярлык!B731,IF(VLOOKUP($AF$4,Заявка!$D$17:$AH$29,Заявка!$AB$16,FALSE)&lt;Ярлык!C731,"",Ярлык!$AF$4))</f>
        <v>#N/A</v>
      </c>
      <c r="B731" s="34" t="e">
        <f>VLOOKUP(C731,Заявка!$A$17:$AH$29,Заявка!$D$16+Заявка!$A$16,TRUE)</f>
        <v>#N/A</v>
      </c>
      <c r="C731" s="36">
        <f t="shared" si="45"/>
        <v>46</v>
      </c>
      <c r="D731" s="67"/>
      <c r="E731" s="96" t="s">
        <v>79</v>
      </c>
      <c r="F731" s="96"/>
      <c r="G731" s="96"/>
      <c r="H731" s="96"/>
      <c r="I731" s="96"/>
      <c r="J731" s="97" t="e">
        <f>VLOOKUP($A731,Заявка!$D$17:$AH$29,Заявка!$T$16,FALSE)</f>
        <v>#N/A</v>
      </c>
      <c r="K731" s="97"/>
      <c r="L731" s="97"/>
      <c r="M731" s="97"/>
      <c r="N731" s="97"/>
      <c r="O731" s="97"/>
      <c r="P731" s="97"/>
      <c r="Q731" s="97"/>
      <c r="R731" s="97"/>
      <c r="S731" s="97"/>
      <c r="T731" s="97"/>
      <c r="U731" s="97"/>
      <c r="V731" s="68"/>
      <c r="W731" s="69"/>
      <c r="X731" s="135"/>
      <c r="Y731" s="136"/>
      <c r="Z731" s="136"/>
      <c r="AA731" s="136"/>
      <c r="AB731" s="136"/>
      <c r="AC731" s="136"/>
      <c r="AD731" s="137"/>
      <c r="AE731" s="70"/>
    </row>
    <row r="732" spans="1:31" ht="3" customHeight="1" x14ac:dyDescent="0.25">
      <c r="A732" s="43" t="e">
        <f>IF($AF$13=Спр!$A$87,Ярлык!B732,IF(VLOOKUP($AF$4,Заявка!$D$17:$AH$29,Заявка!$AB$16,FALSE)&lt;Ярлык!C732,"",Ярлык!$AF$4))</f>
        <v>#N/A</v>
      </c>
      <c r="B732" s="34" t="e">
        <f>VLOOKUP(C732,Заявка!$A$17:$AH$29,Заявка!$D$16+Заявка!$A$16,TRUE)</f>
        <v>#N/A</v>
      </c>
      <c r="C732" s="36">
        <f t="shared" si="45"/>
        <v>46</v>
      </c>
      <c r="D732" s="67"/>
      <c r="E732" s="68"/>
      <c r="F732" s="68"/>
      <c r="G732" s="68"/>
      <c r="H732" s="68"/>
      <c r="I732" s="68"/>
      <c r="J732" s="68"/>
      <c r="K732" s="68"/>
      <c r="L732" s="68"/>
      <c r="M732" s="68"/>
      <c r="N732" s="68"/>
      <c r="O732" s="68"/>
      <c r="P732" s="68"/>
      <c r="Q732" s="68"/>
      <c r="R732" s="68"/>
      <c r="S732" s="68"/>
      <c r="T732" s="68"/>
      <c r="U732" s="68"/>
      <c r="V732" s="68"/>
      <c r="W732" s="69"/>
      <c r="X732" s="135" t="str">
        <f>Заявка!$L$11</f>
        <v>89991112223 Удальцов Вячеслав</v>
      </c>
      <c r="Y732" s="136"/>
      <c r="Z732" s="136"/>
      <c r="AA732" s="136"/>
      <c r="AB732" s="136"/>
      <c r="AC732" s="136"/>
      <c r="AD732" s="137"/>
      <c r="AE732" s="70"/>
    </row>
    <row r="733" spans="1:31" ht="15" customHeight="1" x14ac:dyDescent="0.25">
      <c r="A733" s="43" t="e">
        <f>IF($AF$13=Спр!$A$87,Ярлык!B733,IF(VLOOKUP($AF$4,Заявка!$D$17:$AH$29,Заявка!$AB$16,FALSE)&lt;Ярлык!C733,"",Ярлык!$AF$4))</f>
        <v>#N/A</v>
      </c>
      <c r="B733" s="34" t="e">
        <f>VLOOKUP(C733,Заявка!$A$17:$AH$29,Заявка!$D$16+Заявка!$A$16,TRUE)</f>
        <v>#N/A</v>
      </c>
      <c r="C733" s="36">
        <f t="shared" si="45"/>
        <v>46</v>
      </c>
      <c r="D733" s="67"/>
      <c r="E733" s="141" t="s">
        <v>80</v>
      </c>
      <c r="F733" s="141"/>
      <c r="G733" s="141"/>
      <c r="H733" s="141"/>
      <c r="I733" s="143">
        <f ca="1">TODAY()</f>
        <v>46093</v>
      </c>
      <c r="J733" s="144"/>
      <c r="K733" s="144"/>
      <c r="L733" s="144"/>
      <c r="M733" s="68"/>
      <c r="N733" s="141" t="s">
        <v>81</v>
      </c>
      <c r="O733" s="141"/>
      <c r="P733" s="141"/>
      <c r="Q733" s="141"/>
      <c r="R733" s="146"/>
      <c r="S733" s="147"/>
      <c r="T733" s="147"/>
      <c r="U733" s="147"/>
      <c r="V733" s="68"/>
      <c r="W733" s="69"/>
      <c r="X733" s="138"/>
      <c r="Y733" s="139"/>
      <c r="Z733" s="139"/>
      <c r="AA733" s="139"/>
      <c r="AB733" s="139"/>
      <c r="AC733" s="139"/>
      <c r="AD733" s="140"/>
      <c r="AE733" s="70"/>
    </row>
    <row r="734" spans="1:31" ht="6" customHeight="1" x14ac:dyDescent="0.25">
      <c r="A734" s="43" t="e">
        <f>IF($AF$13=Спр!$A$87,Ярлык!B734,IF(VLOOKUP($AF$4,Заявка!$D$17:$AH$29,Заявка!$AB$16,FALSE)&lt;Ярлык!C734,"",Ярлык!$AF$4))</f>
        <v>#N/A</v>
      </c>
      <c r="B734" s="34" t="e">
        <f>VLOOKUP(C734,Заявка!$A$17:$AH$29,Заявка!$D$16+Заявка!$A$16,TRUE)</f>
        <v>#N/A</v>
      </c>
      <c r="C734" s="36">
        <f t="shared" si="45"/>
        <v>46</v>
      </c>
      <c r="D734" s="67"/>
      <c r="E734" s="142"/>
      <c r="F734" s="142"/>
      <c r="G734" s="142"/>
      <c r="H734" s="142"/>
      <c r="I734" s="145"/>
      <c r="J734" s="145"/>
      <c r="K734" s="145"/>
      <c r="L734" s="145"/>
      <c r="M734" s="68"/>
      <c r="N734" s="142"/>
      <c r="O734" s="142"/>
      <c r="P734" s="142"/>
      <c r="Q734" s="142"/>
      <c r="R734" s="148"/>
      <c r="S734" s="148"/>
      <c r="T734" s="148"/>
      <c r="U734" s="148"/>
      <c r="V734" s="68"/>
      <c r="W734" s="69"/>
      <c r="X734" s="68"/>
      <c r="Y734" s="68"/>
      <c r="Z734" s="68"/>
      <c r="AA734" s="68"/>
      <c r="AB734" s="68"/>
      <c r="AC734" s="68"/>
      <c r="AD734" s="68"/>
      <c r="AE734" s="70"/>
    </row>
    <row r="735" spans="1:31" ht="6" customHeight="1" x14ac:dyDescent="0.25">
      <c r="A735" s="43" t="e">
        <f>IF($AF$13=Спр!$A$87,Ярлык!B735,IF(VLOOKUP($AF$4,Заявка!$D$17:$AH$29,Заявка!$AB$16,FALSE)&lt;Ярлык!C735,"",Ярлык!$AF$4))</f>
        <v>#N/A</v>
      </c>
      <c r="B735" s="34" t="e">
        <f>VLOOKUP(C735,Заявка!$A$17:$AH$29,Заявка!$D$16+Заявка!$A$16,TRUE)</f>
        <v>#N/A</v>
      </c>
      <c r="C735" s="37">
        <f t="shared" si="45"/>
        <v>46</v>
      </c>
      <c r="D735" s="76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77"/>
      <c r="P735" s="77"/>
      <c r="Q735" s="77"/>
      <c r="R735" s="77"/>
      <c r="S735" s="77"/>
      <c r="T735" s="77"/>
      <c r="U735" s="77"/>
      <c r="V735" s="77"/>
      <c r="W735" s="78"/>
      <c r="X735" s="77"/>
      <c r="Y735" s="77"/>
      <c r="Z735" s="77"/>
      <c r="AA735" s="77"/>
      <c r="AB735" s="77"/>
      <c r="AC735" s="77"/>
      <c r="AD735" s="77"/>
      <c r="AE735" s="79"/>
    </row>
    <row r="736" spans="1:31" ht="10.5" customHeight="1" thickBot="1" x14ac:dyDescent="0.3">
      <c r="A736" s="43" t="e">
        <f>IF($AF$13=Спр!$A$87,Ярлык!B736,IF(VLOOKUP($AF$4,Заявка!$D$17:$AH$29,Заявка!$AB$16,FALSE)&lt;Ярлык!C736,"",Ярлык!$AF$4))</f>
        <v>#N/A</v>
      </c>
      <c r="B736" s="34" t="e">
        <f>VLOOKUP(C736,Заявка!$A$17:$AH$29,Заявка!$D$16+Заявка!$A$16,TRUE)</f>
        <v>#N/A</v>
      </c>
      <c r="C736" s="37">
        <f>C735</f>
        <v>46</v>
      </c>
      <c r="D736" s="80"/>
      <c r="E736" s="80"/>
      <c r="F736" s="80"/>
      <c r="G736" s="80"/>
      <c r="H736" s="80"/>
      <c r="I736" s="80"/>
      <c r="J736" s="80"/>
      <c r="K736" s="80"/>
      <c r="L736" s="80"/>
      <c r="M736" s="80"/>
      <c r="N736" s="80"/>
      <c r="O736" s="80"/>
      <c r="P736" s="80"/>
      <c r="Q736" s="80"/>
      <c r="R736" s="80"/>
      <c r="S736" s="80"/>
      <c r="T736" s="80"/>
      <c r="U736" s="80"/>
      <c r="V736" s="80"/>
      <c r="W736" s="80"/>
      <c r="X736" s="80"/>
      <c r="Y736" s="80"/>
      <c r="Z736" s="80"/>
      <c r="AA736" s="80"/>
      <c r="AB736" s="80"/>
      <c r="AC736" s="80"/>
      <c r="AD736" s="80"/>
      <c r="AE736" s="80"/>
    </row>
    <row r="737" spans="1:31" ht="10.5" customHeight="1" x14ac:dyDescent="0.25">
      <c r="A737" s="43" t="e">
        <f>IF($AF$13=Спр!$A$87,Ярлык!B737,IF(VLOOKUP($AF$4,Заявка!$D$17:$AH$29,Заявка!$AB$16,FALSE)&lt;Ярлык!C737,"",Ярлык!$AF$4))</f>
        <v>#N/A</v>
      </c>
      <c r="B737" s="34" t="e">
        <f>VLOOKUP(C737,Заявка!$A$17:$AH$29,Заявка!$D$16+Заявка!$A$16,TRUE)</f>
        <v>#N/A</v>
      </c>
      <c r="C737" s="35">
        <f>C736+1</f>
        <v>47</v>
      </c>
    </row>
    <row r="738" spans="1:31" ht="3.75" customHeight="1" x14ac:dyDescent="0.25">
      <c r="A738" s="43" t="e">
        <f>IF($AF$13=Спр!$A$87,Ярлык!B738,IF(VLOOKUP($AF$4,Заявка!$D$17:$AH$29,Заявка!$AB$16,FALSE)&lt;Ярлык!C738,"",Ярлык!$AF$4))</f>
        <v>#N/A</v>
      </c>
      <c r="B738" s="34" t="e">
        <f>VLOOKUP(C738,Заявка!$A$17:$AH$29,Заявка!$D$16+Заявка!$A$16,TRUE)</f>
        <v>#N/A</v>
      </c>
      <c r="C738" s="36">
        <f>C737</f>
        <v>47</v>
      </c>
      <c r="D738" s="63"/>
      <c r="E738" s="64"/>
      <c r="F738" s="64"/>
      <c r="G738" s="64"/>
      <c r="H738" s="64"/>
      <c r="I738" s="64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64"/>
      <c r="W738" s="65"/>
      <c r="X738" s="64"/>
      <c r="Y738" s="64"/>
      <c r="Z738" s="64"/>
      <c r="AA738" s="64"/>
      <c r="AB738" s="64"/>
      <c r="AC738" s="64"/>
      <c r="AD738" s="64"/>
      <c r="AE738" s="66"/>
    </row>
    <row r="739" spans="1:31" ht="18.75" customHeight="1" x14ac:dyDescent="0.25">
      <c r="A739" s="43" t="e">
        <f>IF($AF$13=Спр!$A$87,Ярлык!B739,IF(VLOOKUP($AF$4,Заявка!$D$17:$AH$29,Заявка!$AB$16,FALSE)&lt;Ярлык!C739,"",Ярлык!$AF$4))</f>
        <v>#N/A</v>
      </c>
      <c r="B739" s="34" t="e">
        <f>VLOOKUP(C739,Заявка!$A$17:$AH$29,Заявка!$D$16+Заявка!$A$16,TRUE)</f>
        <v>#N/A</v>
      </c>
      <c r="C739" s="36">
        <f t="shared" ref="C739:C751" si="46">C738</f>
        <v>47</v>
      </c>
      <c r="D739" s="67"/>
      <c r="E739" s="98" t="s">
        <v>83</v>
      </c>
      <c r="F739" s="98"/>
      <c r="G739" s="98"/>
      <c r="H739" s="98"/>
      <c r="I739" s="98"/>
      <c r="J739" s="99" t="e">
        <f>VLOOKUP($A738,Заявка!$D$17:$AH$29,Заявка!$H$16,FALSE)</f>
        <v>#N/A</v>
      </c>
      <c r="K739" s="100"/>
      <c r="L739" s="100"/>
      <c r="M739" s="100"/>
      <c r="N739" s="100"/>
      <c r="O739" s="100"/>
      <c r="P739" s="100"/>
      <c r="Q739" s="100"/>
      <c r="R739" s="100"/>
      <c r="S739" s="101"/>
      <c r="T739" s="68"/>
      <c r="U739" s="68"/>
      <c r="V739" s="68"/>
      <c r="W739" s="69"/>
      <c r="X739" s="102" t="s">
        <v>76</v>
      </c>
      <c r="Y739" s="103"/>
      <c r="Z739" s="103"/>
      <c r="AA739" s="104"/>
      <c r="AB739" s="105" t="s">
        <v>61</v>
      </c>
      <c r="AC739" s="106"/>
      <c r="AD739" s="107"/>
      <c r="AE739" s="70"/>
    </row>
    <row r="740" spans="1:31" ht="3" customHeight="1" x14ac:dyDescent="0.25">
      <c r="A740" s="43" t="e">
        <f>IF($AF$13=Спр!$A$87,Ярлык!B740,IF(VLOOKUP($AF$4,Заявка!$D$17:$AH$29,Заявка!$AB$16,FALSE)&lt;Ярлык!C740,"",Ярлык!$AF$4))</f>
        <v>#N/A</v>
      </c>
      <c r="B740" s="34" t="e">
        <f>VLOOKUP(C740,Заявка!$A$17:$AH$29,Заявка!$D$16+Заявка!$A$16,TRUE)</f>
        <v>#N/A</v>
      </c>
      <c r="C740" s="36">
        <f t="shared" si="46"/>
        <v>47</v>
      </c>
      <c r="D740" s="67"/>
      <c r="E740" s="71"/>
      <c r="F740" s="71"/>
      <c r="G740" s="71"/>
      <c r="H740" s="71"/>
      <c r="I740" s="71"/>
      <c r="J740" s="72"/>
      <c r="K740" s="72"/>
      <c r="L740" s="72"/>
      <c r="M740" s="72"/>
      <c r="N740" s="72"/>
      <c r="O740" s="72"/>
      <c r="P740" s="72"/>
      <c r="Q740" s="68"/>
      <c r="R740" s="73"/>
      <c r="S740" s="73"/>
      <c r="T740" s="73"/>
      <c r="U740" s="73"/>
      <c r="V740" s="74"/>
      <c r="W740" s="75"/>
      <c r="X740" s="74"/>
      <c r="Y740" s="74"/>
      <c r="Z740" s="74"/>
      <c r="AA740" s="74"/>
      <c r="AB740" s="74"/>
      <c r="AC740" s="74"/>
      <c r="AD740" s="74"/>
      <c r="AE740" s="70"/>
    </row>
    <row r="741" spans="1:31" ht="1.5" customHeight="1" x14ac:dyDescent="0.25">
      <c r="A741" s="43" t="e">
        <f>IF($AF$13=Спр!$A$87,Ярлык!B741,IF(VLOOKUP($AF$4,Заявка!$D$17:$AH$29,Заявка!$AB$16,FALSE)&lt;Ярлык!C741,"",Ярлык!$AF$4))</f>
        <v>#N/A</v>
      </c>
      <c r="B741" s="34" t="e">
        <f>VLOOKUP(C741,Заявка!$A$17:$AH$29,Заявка!$D$16+Заявка!$A$16,TRUE)</f>
        <v>#N/A</v>
      </c>
      <c r="C741" s="36">
        <f t="shared" si="46"/>
        <v>47</v>
      </c>
      <c r="D741" s="67"/>
      <c r="E741" s="68"/>
      <c r="F741" s="68"/>
      <c r="G741" s="68"/>
      <c r="H741" s="68"/>
      <c r="I741" s="68"/>
      <c r="J741" s="68"/>
      <c r="K741" s="68"/>
      <c r="L741" s="68"/>
      <c r="M741" s="68"/>
      <c r="N741" s="68"/>
      <c r="O741" s="68"/>
      <c r="P741" s="68"/>
      <c r="Q741" s="68"/>
      <c r="R741" s="68"/>
      <c r="S741" s="68"/>
      <c r="T741" s="68"/>
      <c r="U741" s="68"/>
      <c r="V741" s="68"/>
      <c r="W741" s="69"/>
      <c r="X741" s="68"/>
      <c r="Y741" s="68"/>
      <c r="Z741" s="68"/>
      <c r="AA741" s="68"/>
      <c r="AB741" s="68"/>
      <c r="AC741" s="68"/>
      <c r="AD741" s="68"/>
      <c r="AE741" s="70"/>
    </row>
    <row r="742" spans="1:31" ht="12" customHeight="1" x14ac:dyDescent="0.25">
      <c r="A742" s="43" t="e">
        <f>IF($AF$13=Спр!$A$87,Ярлык!B742,IF(VLOOKUP($AF$4,Заявка!$D$17:$AH$29,Заявка!$AB$16,FALSE)&lt;Ярлык!C742,"",Ярлык!$AF$4))</f>
        <v>#N/A</v>
      </c>
      <c r="B742" s="34" t="e">
        <f>VLOOKUP(C742,Заявка!$A$17:$AH$29,Заявка!$D$16+Заявка!$A$16,TRUE)</f>
        <v>#N/A</v>
      </c>
      <c r="C742" s="36">
        <f t="shared" si="46"/>
        <v>47</v>
      </c>
      <c r="D742" s="67"/>
      <c r="E742" s="108" t="s">
        <v>82</v>
      </c>
      <c r="F742" s="108"/>
      <c r="G742" s="108"/>
      <c r="H742" s="108"/>
      <c r="I742" s="108"/>
      <c r="J742" s="111" t="e">
        <f>VLOOKUP($A741,Заявка!$D$17:$AH$29,Заявка!$O$16,FALSE)</f>
        <v>#N/A</v>
      </c>
      <c r="K742" s="111"/>
      <c r="L742" s="111"/>
      <c r="M742" s="111"/>
      <c r="N742" s="111"/>
      <c r="O742" s="111"/>
      <c r="P742" s="111"/>
      <c r="Q742" s="111"/>
      <c r="R742" s="111"/>
      <c r="S742" s="111"/>
      <c r="T742" s="111"/>
      <c r="U742" s="111"/>
      <c r="V742" s="68"/>
      <c r="W742" s="69"/>
      <c r="X742" s="114" t="s">
        <v>77</v>
      </c>
      <c r="Y742" s="114"/>
      <c r="Z742" s="114"/>
      <c r="AA742" s="114"/>
      <c r="AB742" s="114"/>
      <c r="AC742" s="114"/>
      <c r="AD742" s="114"/>
      <c r="AE742" s="70"/>
    </row>
    <row r="743" spans="1:31" ht="3" customHeight="1" x14ac:dyDescent="0.25">
      <c r="A743" s="43" t="e">
        <f>IF($AF$13=Спр!$A$87,Ярлык!B743,IF(VLOOKUP($AF$4,Заявка!$D$17:$AH$29,Заявка!$AB$16,FALSE)&lt;Ярлык!C743,"",Ярлык!$AF$4))</f>
        <v>#N/A</v>
      </c>
      <c r="B743" s="34" t="e">
        <f>VLOOKUP(C743,Заявка!$A$17:$AH$29,Заявка!$D$16+Заявка!$A$16,TRUE)</f>
        <v>#N/A</v>
      </c>
      <c r="C743" s="36">
        <f t="shared" si="46"/>
        <v>47</v>
      </c>
      <c r="D743" s="67"/>
      <c r="E743" s="109"/>
      <c r="F743" s="109"/>
      <c r="G743" s="109"/>
      <c r="H743" s="109"/>
      <c r="I743" s="109"/>
      <c r="J743" s="112"/>
      <c r="K743" s="112"/>
      <c r="L743" s="112"/>
      <c r="M743" s="112"/>
      <c r="N743" s="112"/>
      <c r="O743" s="112"/>
      <c r="P743" s="112"/>
      <c r="Q743" s="112"/>
      <c r="R743" s="112"/>
      <c r="S743" s="112"/>
      <c r="T743" s="112"/>
      <c r="U743" s="112"/>
      <c r="V743" s="68"/>
      <c r="W743" s="69"/>
      <c r="X743" s="68"/>
      <c r="Y743" s="68"/>
      <c r="Z743" s="68"/>
      <c r="AA743" s="68"/>
      <c r="AB743" s="68"/>
      <c r="AC743" s="68"/>
      <c r="AD743" s="68"/>
      <c r="AE743" s="70"/>
    </row>
    <row r="744" spans="1:31" ht="15" customHeight="1" x14ac:dyDescent="0.25">
      <c r="A744" s="43" t="e">
        <f>IF($AF$13=Спр!$A$87,Ярлык!B744,IF(VLOOKUP($AF$4,Заявка!$D$17:$AH$29,Заявка!$AB$16,FALSE)&lt;Ярлык!C744,"",Ярлык!$AF$4))</f>
        <v>#N/A</v>
      </c>
      <c r="B744" s="34" t="e">
        <f>VLOOKUP(C744,Заявка!$A$17:$AH$29,Заявка!$D$16+Заявка!$A$16,TRUE)</f>
        <v>#N/A</v>
      </c>
      <c r="C744" s="36">
        <f t="shared" si="46"/>
        <v>47</v>
      </c>
      <c r="D744" s="67"/>
      <c r="E744" s="110"/>
      <c r="F744" s="110"/>
      <c r="G744" s="110"/>
      <c r="H744" s="110"/>
      <c r="I744" s="110"/>
      <c r="J744" s="113"/>
      <c r="K744" s="113"/>
      <c r="L744" s="113"/>
      <c r="M744" s="113"/>
      <c r="N744" s="113"/>
      <c r="O744" s="113"/>
      <c r="P744" s="113"/>
      <c r="Q744" s="113"/>
      <c r="R744" s="113"/>
      <c r="S744" s="113"/>
      <c r="T744" s="113"/>
      <c r="U744" s="113"/>
      <c r="V744" s="68"/>
      <c r="W744" s="69"/>
      <c r="X744" s="115" t="str">
        <f>Заявка!$L$10</f>
        <v>ООО "Довольный клиент"</v>
      </c>
      <c r="Y744" s="116"/>
      <c r="Z744" s="116"/>
      <c r="AA744" s="116"/>
      <c r="AB744" s="116"/>
      <c r="AC744" s="116"/>
      <c r="AD744" s="117"/>
      <c r="AE744" s="70"/>
    </row>
    <row r="745" spans="1:31" ht="12.75" customHeight="1" x14ac:dyDescent="0.25">
      <c r="A745" s="43" t="e">
        <f>IF($AF$13=Спр!$A$87,Ярлык!B745,IF(VLOOKUP($AF$4,Заявка!$D$17:$AH$29,Заявка!$AB$16,FALSE)&lt;Ярлык!C745,"",Ярлык!$AF$4))</f>
        <v>#N/A</v>
      </c>
      <c r="B745" s="34" t="e">
        <f>VLOOKUP(C745,Заявка!$A$17:$AH$29,Заявка!$D$16+Заявка!$A$16,TRUE)</f>
        <v>#N/A</v>
      </c>
      <c r="C745" s="36">
        <f t="shared" si="46"/>
        <v>47</v>
      </c>
      <c r="D745" s="67"/>
      <c r="E745" s="118" t="s">
        <v>78</v>
      </c>
      <c r="F745" s="119"/>
      <c r="G745" s="119"/>
      <c r="H745" s="119"/>
      <c r="I745" s="120"/>
      <c r="J745" s="124" t="e">
        <f>VLOOKUP($A745,Заявка!$D$17:$AH$29,Заявка!$E$16,FALSE)</f>
        <v>#N/A</v>
      </c>
      <c r="K745" s="124"/>
      <c r="L745" s="124"/>
      <c r="M745" s="124"/>
      <c r="N745" s="124"/>
      <c r="O745" s="126" t="e">
        <f>VLOOKUP($A745,Заявка!$D$17:$AH$29,Заявка!$J$16,FALSE)</f>
        <v>#N/A</v>
      </c>
      <c r="P745" s="127"/>
      <c r="Q745" s="127"/>
      <c r="R745" s="127"/>
      <c r="S745" s="127"/>
      <c r="T745" s="127"/>
      <c r="U745" s="128"/>
      <c r="V745" s="68"/>
      <c r="W745" s="69"/>
      <c r="X745" s="132" t="str">
        <f>Заявка!$L$9</f>
        <v>Москва</v>
      </c>
      <c r="Y745" s="133"/>
      <c r="Z745" s="133"/>
      <c r="AA745" s="133"/>
      <c r="AB745" s="133"/>
      <c r="AC745" s="133"/>
      <c r="AD745" s="134"/>
      <c r="AE745" s="70"/>
    </row>
    <row r="746" spans="1:31" ht="7.5" customHeight="1" x14ac:dyDescent="0.25">
      <c r="A746" s="43" t="e">
        <f>IF($AF$13=Спр!$A$87,Ярлык!B746,IF(VLOOKUP($AF$4,Заявка!$D$17:$AH$29,Заявка!$AB$16,FALSE)&lt;Ярлык!C746,"",Ярлык!$AF$4))</f>
        <v>#N/A</v>
      </c>
      <c r="B746" s="34" t="e">
        <f>VLOOKUP(C746,Заявка!$A$17:$AH$29,Заявка!$D$16+Заявка!$A$16,TRUE)</f>
        <v>#N/A</v>
      </c>
      <c r="C746" s="36">
        <f t="shared" si="46"/>
        <v>47</v>
      </c>
      <c r="D746" s="67"/>
      <c r="E746" s="121"/>
      <c r="F746" s="122"/>
      <c r="G746" s="122"/>
      <c r="H746" s="122"/>
      <c r="I746" s="123"/>
      <c r="J746" s="125"/>
      <c r="K746" s="125"/>
      <c r="L746" s="125"/>
      <c r="M746" s="125"/>
      <c r="N746" s="125"/>
      <c r="O746" s="129"/>
      <c r="P746" s="130"/>
      <c r="Q746" s="130"/>
      <c r="R746" s="130"/>
      <c r="S746" s="130"/>
      <c r="T746" s="130"/>
      <c r="U746" s="131"/>
      <c r="V746" s="68"/>
      <c r="W746" s="69"/>
      <c r="X746" s="135"/>
      <c r="Y746" s="136"/>
      <c r="Z746" s="136"/>
      <c r="AA746" s="136"/>
      <c r="AB746" s="136"/>
      <c r="AC746" s="136"/>
      <c r="AD746" s="137"/>
      <c r="AE746" s="70"/>
    </row>
    <row r="747" spans="1:31" ht="13.5" customHeight="1" x14ac:dyDescent="0.25">
      <c r="A747" s="43" t="e">
        <f>IF($AF$13=Спр!$A$87,Ярлык!B747,IF(VLOOKUP($AF$4,Заявка!$D$17:$AH$29,Заявка!$AB$16,FALSE)&lt;Ярлык!C747,"",Ярлык!$AF$4))</f>
        <v>#N/A</v>
      </c>
      <c r="B747" s="34" t="e">
        <f>VLOOKUP(C747,Заявка!$A$17:$AH$29,Заявка!$D$16+Заявка!$A$16,TRUE)</f>
        <v>#N/A</v>
      </c>
      <c r="C747" s="36">
        <f t="shared" si="46"/>
        <v>47</v>
      </c>
      <c r="D747" s="67"/>
      <c r="E747" s="96" t="s">
        <v>79</v>
      </c>
      <c r="F747" s="96"/>
      <c r="G747" s="96"/>
      <c r="H747" s="96"/>
      <c r="I747" s="96"/>
      <c r="J747" s="97" t="e">
        <f>VLOOKUP($A747,Заявка!$D$17:$AH$29,Заявка!$T$16,FALSE)</f>
        <v>#N/A</v>
      </c>
      <c r="K747" s="97"/>
      <c r="L747" s="97"/>
      <c r="M747" s="97"/>
      <c r="N747" s="97"/>
      <c r="O747" s="97"/>
      <c r="P747" s="97"/>
      <c r="Q747" s="97"/>
      <c r="R747" s="97"/>
      <c r="S747" s="97"/>
      <c r="T747" s="97"/>
      <c r="U747" s="97"/>
      <c r="V747" s="68"/>
      <c r="W747" s="69"/>
      <c r="X747" s="135"/>
      <c r="Y747" s="136"/>
      <c r="Z747" s="136"/>
      <c r="AA747" s="136"/>
      <c r="AB747" s="136"/>
      <c r="AC747" s="136"/>
      <c r="AD747" s="137"/>
      <c r="AE747" s="70"/>
    </row>
    <row r="748" spans="1:31" ht="3" customHeight="1" x14ac:dyDescent="0.25">
      <c r="A748" s="43" t="e">
        <f>IF($AF$13=Спр!$A$87,Ярлык!B748,IF(VLOOKUP($AF$4,Заявка!$D$17:$AH$29,Заявка!$AB$16,FALSE)&lt;Ярлык!C748,"",Ярлык!$AF$4))</f>
        <v>#N/A</v>
      </c>
      <c r="B748" s="34" t="e">
        <f>VLOOKUP(C748,Заявка!$A$17:$AH$29,Заявка!$D$16+Заявка!$A$16,TRUE)</f>
        <v>#N/A</v>
      </c>
      <c r="C748" s="36">
        <f t="shared" si="46"/>
        <v>47</v>
      </c>
      <c r="D748" s="67"/>
      <c r="E748" s="68"/>
      <c r="F748" s="68"/>
      <c r="G748" s="68"/>
      <c r="H748" s="68"/>
      <c r="I748" s="68"/>
      <c r="J748" s="68"/>
      <c r="K748" s="68"/>
      <c r="L748" s="68"/>
      <c r="M748" s="68"/>
      <c r="N748" s="68"/>
      <c r="O748" s="68"/>
      <c r="P748" s="68"/>
      <c r="Q748" s="68"/>
      <c r="R748" s="68"/>
      <c r="S748" s="68"/>
      <c r="T748" s="68"/>
      <c r="U748" s="68"/>
      <c r="V748" s="68"/>
      <c r="W748" s="69"/>
      <c r="X748" s="135" t="str">
        <f>Заявка!$L$11</f>
        <v>89991112223 Удальцов Вячеслав</v>
      </c>
      <c r="Y748" s="136"/>
      <c r="Z748" s="136"/>
      <c r="AA748" s="136"/>
      <c r="AB748" s="136"/>
      <c r="AC748" s="136"/>
      <c r="AD748" s="137"/>
      <c r="AE748" s="70"/>
    </row>
    <row r="749" spans="1:31" ht="15" customHeight="1" x14ac:dyDescent="0.25">
      <c r="A749" s="43" t="e">
        <f>IF($AF$13=Спр!$A$87,Ярлык!B749,IF(VLOOKUP($AF$4,Заявка!$D$17:$AH$29,Заявка!$AB$16,FALSE)&lt;Ярлык!C749,"",Ярлык!$AF$4))</f>
        <v>#N/A</v>
      </c>
      <c r="B749" s="34" t="e">
        <f>VLOOKUP(C749,Заявка!$A$17:$AH$29,Заявка!$D$16+Заявка!$A$16,TRUE)</f>
        <v>#N/A</v>
      </c>
      <c r="C749" s="36">
        <f t="shared" si="46"/>
        <v>47</v>
      </c>
      <c r="D749" s="67"/>
      <c r="E749" s="141" t="s">
        <v>80</v>
      </c>
      <c r="F749" s="141"/>
      <c r="G749" s="141"/>
      <c r="H749" s="141"/>
      <c r="I749" s="143">
        <f ca="1">TODAY()</f>
        <v>46093</v>
      </c>
      <c r="J749" s="144"/>
      <c r="K749" s="144"/>
      <c r="L749" s="144"/>
      <c r="M749" s="68"/>
      <c r="N749" s="141" t="s">
        <v>81</v>
      </c>
      <c r="O749" s="141"/>
      <c r="P749" s="141"/>
      <c r="Q749" s="141"/>
      <c r="R749" s="146"/>
      <c r="S749" s="147"/>
      <c r="T749" s="147"/>
      <c r="U749" s="147"/>
      <c r="V749" s="68"/>
      <c r="W749" s="69"/>
      <c r="X749" s="138"/>
      <c r="Y749" s="139"/>
      <c r="Z749" s="139"/>
      <c r="AA749" s="139"/>
      <c r="AB749" s="139"/>
      <c r="AC749" s="139"/>
      <c r="AD749" s="140"/>
      <c r="AE749" s="70"/>
    </row>
    <row r="750" spans="1:31" ht="6" customHeight="1" x14ac:dyDescent="0.25">
      <c r="A750" s="43" t="e">
        <f>IF($AF$13=Спр!$A$87,Ярлык!B750,IF(VLOOKUP($AF$4,Заявка!$D$17:$AH$29,Заявка!$AB$16,FALSE)&lt;Ярлык!C750,"",Ярлык!$AF$4))</f>
        <v>#N/A</v>
      </c>
      <c r="B750" s="34" t="e">
        <f>VLOOKUP(C750,Заявка!$A$17:$AH$29,Заявка!$D$16+Заявка!$A$16,TRUE)</f>
        <v>#N/A</v>
      </c>
      <c r="C750" s="36">
        <f t="shared" si="46"/>
        <v>47</v>
      </c>
      <c r="D750" s="67"/>
      <c r="E750" s="142"/>
      <c r="F750" s="142"/>
      <c r="G750" s="142"/>
      <c r="H750" s="142"/>
      <c r="I750" s="145"/>
      <c r="J750" s="145"/>
      <c r="K750" s="145"/>
      <c r="L750" s="145"/>
      <c r="M750" s="68"/>
      <c r="N750" s="142"/>
      <c r="O750" s="142"/>
      <c r="P750" s="142"/>
      <c r="Q750" s="142"/>
      <c r="R750" s="148"/>
      <c r="S750" s="148"/>
      <c r="T750" s="148"/>
      <c r="U750" s="148"/>
      <c r="V750" s="68"/>
      <c r="W750" s="69"/>
      <c r="X750" s="68"/>
      <c r="Y750" s="68"/>
      <c r="Z750" s="68"/>
      <c r="AA750" s="68"/>
      <c r="AB750" s="68"/>
      <c r="AC750" s="68"/>
      <c r="AD750" s="68"/>
      <c r="AE750" s="70"/>
    </row>
    <row r="751" spans="1:31" ht="6" customHeight="1" x14ac:dyDescent="0.25">
      <c r="A751" s="43" t="e">
        <f>IF($AF$13=Спр!$A$87,Ярлык!B751,IF(VLOOKUP($AF$4,Заявка!$D$17:$AH$29,Заявка!$AB$16,FALSE)&lt;Ярлык!C751,"",Ярлык!$AF$4))</f>
        <v>#N/A</v>
      </c>
      <c r="B751" s="34" t="e">
        <f>VLOOKUP(C751,Заявка!$A$17:$AH$29,Заявка!$D$16+Заявка!$A$16,TRUE)</f>
        <v>#N/A</v>
      </c>
      <c r="C751" s="37">
        <f t="shared" si="46"/>
        <v>47</v>
      </c>
      <c r="D751" s="76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77"/>
      <c r="P751" s="77"/>
      <c r="Q751" s="77"/>
      <c r="R751" s="77"/>
      <c r="S751" s="77"/>
      <c r="T751" s="77"/>
      <c r="U751" s="77"/>
      <c r="V751" s="77"/>
      <c r="W751" s="78"/>
      <c r="X751" s="77"/>
      <c r="Y751" s="77"/>
      <c r="Z751" s="77"/>
      <c r="AA751" s="77"/>
      <c r="AB751" s="77"/>
      <c r="AC751" s="77"/>
      <c r="AD751" s="77"/>
      <c r="AE751" s="79"/>
    </row>
    <row r="752" spans="1:31" ht="10.5" customHeight="1" thickBot="1" x14ac:dyDescent="0.3">
      <c r="A752" s="43" t="e">
        <f>IF($AF$13=Спр!$A$87,Ярлык!B752,IF(VLOOKUP($AF$4,Заявка!$D$17:$AH$29,Заявка!$AB$16,FALSE)&lt;Ярлык!C752,"",Ярлык!$AF$4))</f>
        <v>#N/A</v>
      </c>
      <c r="B752" s="34" t="e">
        <f>VLOOKUP(C752,Заявка!$A$17:$AH$29,Заявка!$D$16+Заявка!$A$16,TRUE)</f>
        <v>#N/A</v>
      </c>
      <c r="C752" s="37">
        <f>C751</f>
        <v>47</v>
      </c>
      <c r="D752" s="80"/>
      <c r="E752" s="80"/>
      <c r="F752" s="80"/>
      <c r="G752" s="80"/>
      <c r="H752" s="80"/>
      <c r="I752" s="80"/>
      <c r="J752" s="80"/>
      <c r="K752" s="80"/>
      <c r="L752" s="80"/>
      <c r="M752" s="80"/>
      <c r="N752" s="80"/>
      <c r="O752" s="80"/>
      <c r="P752" s="80"/>
      <c r="Q752" s="80"/>
      <c r="R752" s="80"/>
      <c r="S752" s="80"/>
      <c r="T752" s="80"/>
      <c r="U752" s="80"/>
      <c r="V752" s="80"/>
      <c r="W752" s="80"/>
      <c r="X752" s="80"/>
      <c r="Y752" s="80"/>
      <c r="Z752" s="80"/>
      <c r="AA752" s="80"/>
      <c r="AB752" s="80"/>
      <c r="AC752" s="80"/>
      <c r="AD752" s="80"/>
      <c r="AE752" s="80"/>
    </row>
    <row r="753" spans="1:31" ht="10.5" customHeight="1" x14ac:dyDescent="0.25">
      <c r="A753" s="43" t="e">
        <f>IF($AF$13=Спр!$A$87,Ярлык!B753,IF(VLOOKUP($AF$4,Заявка!$D$17:$AH$29,Заявка!$AB$16,FALSE)&lt;Ярлык!C753,"",Ярлык!$AF$4))</f>
        <v>#N/A</v>
      </c>
      <c r="B753" s="34" t="e">
        <f>VLOOKUP(C753,Заявка!$A$17:$AH$29,Заявка!$D$16+Заявка!$A$16,TRUE)</f>
        <v>#N/A</v>
      </c>
      <c r="C753" s="35">
        <f>C752+1</f>
        <v>48</v>
      </c>
    </row>
    <row r="754" spans="1:31" ht="3.75" customHeight="1" x14ac:dyDescent="0.25">
      <c r="A754" s="43" t="e">
        <f>IF($AF$13=Спр!$A$87,Ярлык!B754,IF(VLOOKUP($AF$4,Заявка!$D$17:$AH$29,Заявка!$AB$16,FALSE)&lt;Ярлык!C754,"",Ярлык!$AF$4))</f>
        <v>#N/A</v>
      </c>
      <c r="B754" s="34" t="e">
        <f>VLOOKUP(C754,Заявка!$A$17:$AH$29,Заявка!$D$16+Заявка!$A$16,TRUE)</f>
        <v>#N/A</v>
      </c>
      <c r="C754" s="36">
        <f>C753</f>
        <v>48</v>
      </c>
      <c r="D754" s="63"/>
      <c r="E754" s="64"/>
      <c r="F754" s="64"/>
      <c r="G754" s="64"/>
      <c r="H754" s="64"/>
      <c r="I754" s="64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64"/>
      <c r="W754" s="65"/>
      <c r="X754" s="64"/>
      <c r="Y754" s="64"/>
      <c r="Z754" s="64"/>
      <c r="AA754" s="64"/>
      <c r="AB754" s="64"/>
      <c r="AC754" s="64"/>
      <c r="AD754" s="64"/>
      <c r="AE754" s="66"/>
    </row>
    <row r="755" spans="1:31" ht="18.75" customHeight="1" x14ac:dyDescent="0.25">
      <c r="A755" s="43" t="e">
        <f>IF($AF$13=Спр!$A$87,Ярлык!B755,IF(VLOOKUP($AF$4,Заявка!$D$17:$AH$29,Заявка!$AB$16,FALSE)&lt;Ярлык!C755,"",Ярлык!$AF$4))</f>
        <v>#N/A</v>
      </c>
      <c r="B755" s="34" t="e">
        <f>VLOOKUP(C755,Заявка!$A$17:$AH$29,Заявка!$D$16+Заявка!$A$16,TRUE)</f>
        <v>#N/A</v>
      </c>
      <c r="C755" s="36">
        <f t="shared" ref="C755:C767" si="47">C754</f>
        <v>48</v>
      </c>
      <c r="D755" s="67"/>
      <c r="E755" s="98" t="s">
        <v>83</v>
      </c>
      <c r="F755" s="98"/>
      <c r="G755" s="98"/>
      <c r="H755" s="98"/>
      <c r="I755" s="98"/>
      <c r="J755" s="99" t="e">
        <f>VLOOKUP($A754,Заявка!$D$17:$AH$29,Заявка!$H$16,FALSE)</f>
        <v>#N/A</v>
      </c>
      <c r="K755" s="100"/>
      <c r="L755" s="100"/>
      <c r="M755" s="100"/>
      <c r="N755" s="100"/>
      <c r="O755" s="100"/>
      <c r="P755" s="100"/>
      <c r="Q755" s="100"/>
      <c r="R755" s="100"/>
      <c r="S755" s="101"/>
      <c r="T755" s="68"/>
      <c r="U755" s="68"/>
      <c r="V755" s="68"/>
      <c r="W755" s="69"/>
      <c r="X755" s="102" t="s">
        <v>76</v>
      </c>
      <c r="Y755" s="103"/>
      <c r="Z755" s="103"/>
      <c r="AA755" s="104"/>
      <c r="AB755" s="105" t="s">
        <v>61</v>
      </c>
      <c r="AC755" s="106"/>
      <c r="AD755" s="107"/>
      <c r="AE755" s="70"/>
    </row>
    <row r="756" spans="1:31" ht="3" customHeight="1" x14ac:dyDescent="0.25">
      <c r="A756" s="43" t="e">
        <f>IF($AF$13=Спр!$A$87,Ярлык!B756,IF(VLOOKUP($AF$4,Заявка!$D$17:$AH$29,Заявка!$AB$16,FALSE)&lt;Ярлык!C756,"",Ярлык!$AF$4))</f>
        <v>#N/A</v>
      </c>
      <c r="B756" s="34" t="e">
        <f>VLOOKUP(C756,Заявка!$A$17:$AH$29,Заявка!$D$16+Заявка!$A$16,TRUE)</f>
        <v>#N/A</v>
      </c>
      <c r="C756" s="36">
        <f t="shared" si="47"/>
        <v>48</v>
      </c>
      <c r="D756" s="67"/>
      <c r="E756" s="71"/>
      <c r="F756" s="71"/>
      <c r="G756" s="71"/>
      <c r="H756" s="71"/>
      <c r="I756" s="71"/>
      <c r="J756" s="72"/>
      <c r="K756" s="72"/>
      <c r="L756" s="72"/>
      <c r="M756" s="72"/>
      <c r="N756" s="72"/>
      <c r="O756" s="72"/>
      <c r="P756" s="72"/>
      <c r="Q756" s="68"/>
      <c r="R756" s="73"/>
      <c r="S756" s="73"/>
      <c r="T756" s="73"/>
      <c r="U756" s="73"/>
      <c r="V756" s="74"/>
      <c r="W756" s="75"/>
      <c r="X756" s="74"/>
      <c r="Y756" s="74"/>
      <c r="Z756" s="74"/>
      <c r="AA756" s="74"/>
      <c r="AB756" s="74"/>
      <c r="AC756" s="74"/>
      <c r="AD756" s="74"/>
      <c r="AE756" s="70"/>
    </row>
    <row r="757" spans="1:31" ht="1.5" customHeight="1" x14ac:dyDescent="0.25">
      <c r="A757" s="43" t="e">
        <f>IF($AF$13=Спр!$A$87,Ярлык!B757,IF(VLOOKUP($AF$4,Заявка!$D$17:$AH$29,Заявка!$AB$16,FALSE)&lt;Ярлык!C757,"",Ярлык!$AF$4))</f>
        <v>#N/A</v>
      </c>
      <c r="B757" s="34" t="e">
        <f>VLOOKUP(C757,Заявка!$A$17:$AH$29,Заявка!$D$16+Заявка!$A$16,TRUE)</f>
        <v>#N/A</v>
      </c>
      <c r="C757" s="36">
        <f t="shared" si="47"/>
        <v>48</v>
      </c>
      <c r="D757" s="67"/>
      <c r="E757" s="68"/>
      <c r="F757" s="68"/>
      <c r="G757" s="68"/>
      <c r="H757" s="68"/>
      <c r="I757" s="68"/>
      <c r="J757" s="68"/>
      <c r="K757" s="68"/>
      <c r="L757" s="68"/>
      <c r="M757" s="68"/>
      <c r="N757" s="68"/>
      <c r="O757" s="68"/>
      <c r="P757" s="68"/>
      <c r="Q757" s="68"/>
      <c r="R757" s="68"/>
      <c r="S757" s="68"/>
      <c r="T757" s="68"/>
      <c r="U757" s="68"/>
      <c r="V757" s="68"/>
      <c r="W757" s="69"/>
      <c r="X757" s="68"/>
      <c r="Y757" s="68"/>
      <c r="Z757" s="68"/>
      <c r="AA757" s="68"/>
      <c r="AB757" s="68"/>
      <c r="AC757" s="68"/>
      <c r="AD757" s="68"/>
      <c r="AE757" s="70"/>
    </row>
    <row r="758" spans="1:31" ht="12" customHeight="1" x14ac:dyDescent="0.25">
      <c r="A758" s="43" t="e">
        <f>IF($AF$13=Спр!$A$87,Ярлык!B758,IF(VLOOKUP($AF$4,Заявка!$D$17:$AH$29,Заявка!$AB$16,FALSE)&lt;Ярлык!C758,"",Ярлык!$AF$4))</f>
        <v>#N/A</v>
      </c>
      <c r="B758" s="34" t="e">
        <f>VLOOKUP(C758,Заявка!$A$17:$AH$29,Заявка!$D$16+Заявка!$A$16,TRUE)</f>
        <v>#N/A</v>
      </c>
      <c r="C758" s="36">
        <f t="shared" si="47"/>
        <v>48</v>
      </c>
      <c r="D758" s="67"/>
      <c r="E758" s="108" t="s">
        <v>82</v>
      </c>
      <c r="F758" s="108"/>
      <c r="G758" s="108"/>
      <c r="H758" s="108"/>
      <c r="I758" s="108"/>
      <c r="J758" s="111" t="e">
        <f>VLOOKUP($A757,Заявка!$D$17:$AH$29,Заявка!$O$16,FALSE)</f>
        <v>#N/A</v>
      </c>
      <c r="K758" s="111"/>
      <c r="L758" s="111"/>
      <c r="M758" s="111"/>
      <c r="N758" s="111"/>
      <c r="O758" s="111"/>
      <c r="P758" s="111"/>
      <c r="Q758" s="111"/>
      <c r="R758" s="111"/>
      <c r="S758" s="111"/>
      <c r="T758" s="111"/>
      <c r="U758" s="111"/>
      <c r="V758" s="68"/>
      <c r="W758" s="69"/>
      <c r="X758" s="114" t="s">
        <v>77</v>
      </c>
      <c r="Y758" s="114"/>
      <c r="Z758" s="114"/>
      <c r="AA758" s="114"/>
      <c r="AB758" s="114"/>
      <c r="AC758" s="114"/>
      <c r="AD758" s="114"/>
      <c r="AE758" s="70"/>
    </row>
    <row r="759" spans="1:31" ht="3" customHeight="1" x14ac:dyDescent="0.25">
      <c r="A759" s="43" t="e">
        <f>IF($AF$13=Спр!$A$87,Ярлык!B759,IF(VLOOKUP($AF$4,Заявка!$D$17:$AH$29,Заявка!$AB$16,FALSE)&lt;Ярлык!C759,"",Ярлык!$AF$4))</f>
        <v>#N/A</v>
      </c>
      <c r="B759" s="34" t="e">
        <f>VLOOKUP(C759,Заявка!$A$17:$AH$29,Заявка!$D$16+Заявка!$A$16,TRUE)</f>
        <v>#N/A</v>
      </c>
      <c r="C759" s="36">
        <f t="shared" si="47"/>
        <v>48</v>
      </c>
      <c r="D759" s="67"/>
      <c r="E759" s="109"/>
      <c r="F759" s="109"/>
      <c r="G759" s="109"/>
      <c r="H759" s="109"/>
      <c r="I759" s="109"/>
      <c r="J759" s="112"/>
      <c r="K759" s="112"/>
      <c r="L759" s="112"/>
      <c r="M759" s="112"/>
      <c r="N759" s="112"/>
      <c r="O759" s="112"/>
      <c r="P759" s="112"/>
      <c r="Q759" s="112"/>
      <c r="R759" s="112"/>
      <c r="S759" s="112"/>
      <c r="T759" s="112"/>
      <c r="U759" s="112"/>
      <c r="V759" s="68"/>
      <c r="W759" s="69"/>
      <c r="X759" s="68"/>
      <c r="Y759" s="68"/>
      <c r="Z759" s="68"/>
      <c r="AA759" s="68"/>
      <c r="AB759" s="68"/>
      <c r="AC759" s="68"/>
      <c r="AD759" s="68"/>
      <c r="AE759" s="70"/>
    </row>
    <row r="760" spans="1:31" ht="15" customHeight="1" x14ac:dyDescent="0.25">
      <c r="A760" s="43" t="e">
        <f>IF($AF$13=Спр!$A$87,Ярлык!B760,IF(VLOOKUP($AF$4,Заявка!$D$17:$AH$29,Заявка!$AB$16,FALSE)&lt;Ярлык!C760,"",Ярлык!$AF$4))</f>
        <v>#N/A</v>
      </c>
      <c r="B760" s="34" t="e">
        <f>VLOOKUP(C760,Заявка!$A$17:$AH$29,Заявка!$D$16+Заявка!$A$16,TRUE)</f>
        <v>#N/A</v>
      </c>
      <c r="C760" s="36">
        <f t="shared" si="47"/>
        <v>48</v>
      </c>
      <c r="D760" s="67"/>
      <c r="E760" s="110"/>
      <c r="F760" s="110"/>
      <c r="G760" s="110"/>
      <c r="H760" s="110"/>
      <c r="I760" s="110"/>
      <c r="J760" s="113"/>
      <c r="K760" s="113"/>
      <c r="L760" s="113"/>
      <c r="M760" s="113"/>
      <c r="N760" s="113"/>
      <c r="O760" s="113"/>
      <c r="P760" s="113"/>
      <c r="Q760" s="113"/>
      <c r="R760" s="113"/>
      <c r="S760" s="113"/>
      <c r="T760" s="113"/>
      <c r="U760" s="113"/>
      <c r="V760" s="68"/>
      <c r="W760" s="69"/>
      <c r="X760" s="115" t="str">
        <f>Заявка!$L$10</f>
        <v>ООО "Довольный клиент"</v>
      </c>
      <c r="Y760" s="116"/>
      <c r="Z760" s="116"/>
      <c r="AA760" s="116"/>
      <c r="AB760" s="116"/>
      <c r="AC760" s="116"/>
      <c r="AD760" s="117"/>
      <c r="AE760" s="70"/>
    </row>
    <row r="761" spans="1:31" ht="12.75" customHeight="1" x14ac:dyDescent="0.25">
      <c r="A761" s="43" t="e">
        <f>IF($AF$13=Спр!$A$87,Ярлык!B761,IF(VLOOKUP($AF$4,Заявка!$D$17:$AH$29,Заявка!$AB$16,FALSE)&lt;Ярлык!C761,"",Ярлык!$AF$4))</f>
        <v>#N/A</v>
      </c>
      <c r="B761" s="34" t="e">
        <f>VLOOKUP(C761,Заявка!$A$17:$AH$29,Заявка!$D$16+Заявка!$A$16,TRUE)</f>
        <v>#N/A</v>
      </c>
      <c r="C761" s="36">
        <f t="shared" si="47"/>
        <v>48</v>
      </c>
      <c r="D761" s="67"/>
      <c r="E761" s="118" t="s">
        <v>78</v>
      </c>
      <c r="F761" s="119"/>
      <c r="G761" s="119"/>
      <c r="H761" s="119"/>
      <c r="I761" s="120"/>
      <c r="J761" s="124" t="e">
        <f>VLOOKUP($A761,Заявка!$D$17:$AH$29,Заявка!$E$16,FALSE)</f>
        <v>#N/A</v>
      </c>
      <c r="K761" s="124"/>
      <c r="L761" s="124"/>
      <c r="M761" s="124"/>
      <c r="N761" s="124"/>
      <c r="O761" s="126" t="e">
        <f>VLOOKUP($A761,Заявка!$D$17:$AH$29,Заявка!$J$16,FALSE)</f>
        <v>#N/A</v>
      </c>
      <c r="P761" s="127"/>
      <c r="Q761" s="127"/>
      <c r="R761" s="127"/>
      <c r="S761" s="127"/>
      <c r="T761" s="127"/>
      <c r="U761" s="128"/>
      <c r="V761" s="68"/>
      <c r="W761" s="69"/>
      <c r="X761" s="132" t="str">
        <f>Заявка!$L$9</f>
        <v>Москва</v>
      </c>
      <c r="Y761" s="133"/>
      <c r="Z761" s="133"/>
      <c r="AA761" s="133"/>
      <c r="AB761" s="133"/>
      <c r="AC761" s="133"/>
      <c r="AD761" s="134"/>
      <c r="AE761" s="70"/>
    </row>
    <row r="762" spans="1:31" ht="7.5" customHeight="1" x14ac:dyDescent="0.25">
      <c r="A762" s="43" t="e">
        <f>IF($AF$13=Спр!$A$87,Ярлык!B762,IF(VLOOKUP($AF$4,Заявка!$D$17:$AH$29,Заявка!$AB$16,FALSE)&lt;Ярлык!C762,"",Ярлык!$AF$4))</f>
        <v>#N/A</v>
      </c>
      <c r="B762" s="34" t="e">
        <f>VLOOKUP(C762,Заявка!$A$17:$AH$29,Заявка!$D$16+Заявка!$A$16,TRUE)</f>
        <v>#N/A</v>
      </c>
      <c r="C762" s="36">
        <f t="shared" si="47"/>
        <v>48</v>
      </c>
      <c r="D762" s="67"/>
      <c r="E762" s="121"/>
      <c r="F762" s="122"/>
      <c r="G762" s="122"/>
      <c r="H762" s="122"/>
      <c r="I762" s="123"/>
      <c r="J762" s="125"/>
      <c r="K762" s="125"/>
      <c r="L762" s="125"/>
      <c r="M762" s="125"/>
      <c r="N762" s="125"/>
      <c r="O762" s="129"/>
      <c r="P762" s="130"/>
      <c r="Q762" s="130"/>
      <c r="R762" s="130"/>
      <c r="S762" s="130"/>
      <c r="T762" s="130"/>
      <c r="U762" s="131"/>
      <c r="V762" s="68"/>
      <c r="W762" s="69"/>
      <c r="X762" s="135"/>
      <c r="Y762" s="136"/>
      <c r="Z762" s="136"/>
      <c r="AA762" s="136"/>
      <c r="AB762" s="136"/>
      <c r="AC762" s="136"/>
      <c r="AD762" s="137"/>
      <c r="AE762" s="70"/>
    </row>
    <row r="763" spans="1:31" ht="13.5" customHeight="1" x14ac:dyDescent="0.25">
      <c r="A763" s="43" t="e">
        <f>IF($AF$13=Спр!$A$87,Ярлык!B763,IF(VLOOKUP($AF$4,Заявка!$D$17:$AH$29,Заявка!$AB$16,FALSE)&lt;Ярлык!C763,"",Ярлык!$AF$4))</f>
        <v>#N/A</v>
      </c>
      <c r="B763" s="34" t="e">
        <f>VLOOKUP(C763,Заявка!$A$17:$AH$29,Заявка!$D$16+Заявка!$A$16,TRUE)</f>
        <v>#N/A</v>
      </c>
      <c r="C763" s="36">
        <f t="shared" si="47"/>
        <v>48</v>
      </c>
      <c r="D763" s="67"/>
      <c r="E763" s="96" t="s">
        <v>79</v>
      </c>
      <c r="F763" s="96"/>
      <c r="G763" s="96"/>
      <c r="H763" s="96"/>
      <c r="I763" s="96"/>
      <c r="J763" s="97" t="e">
        <f>VLOOKUP($A763,Заявка!$D$17:$AH$29,Заявка!$T$16,FALSE)</f>
        <v>#N/A</v>
      </c>
      <c r="K763" s="97"/>
      <c r="L763" s="97"/>
      <c r="M763" s="97"/>
      <c r="N763" s="97"/>
      <c r="O763" s="97"/>
      <c r="P763" s="97"/>
      <c r="Q763" s="97"/>
      <c r="R763" s="97"/>
      <c r="S763" s="97"/>
      <c r="T763" s="97"/>
      <c r="U763" s="97"/>
      <c r="V763" s="68"/>
      <c r="W763" s="69"/>
      <c r="X763" s="135"/>
      <c r="Y763" s="136"/>
      <c r="Z763" s="136"/>
      <c r="AA763" s="136"/>
      <c r="AB763" s="136"/>
      <c r="AC763" s="136"/>
      <c r="AD763" s="137"/>
      <c r="AE763" s="70"/>
    </row>
    <row r="764" spans="1:31" ht="3" customHeight="1" x14ac:dyDescent="0.25">
      <c r="A764" s="43" t="e">
        <f>IF($AF$13=Спр!$A$87,Ярлык!B764,IF(VLOOKUP($AF$4,Заявка!$D$17:$AH$29,Заявка!$AB$16,FALSE)&lt;Ярлык!C764,"",Ярлык!$AF$4))</f>
        <v>#N/A</v>
      </c>
      <c r="B764" s="34" t="e">
        <f>VLOOKUP(C764,Заявка!$A$17:$AH$29,Заявка!$D$16+Заявка!$A$16,TRUE)</f>
        <v>#N/A</v>
      </c>
      <c r="C764" s="36">
        <f t="shared" si="47"/>
        <v>48</v>
      </c>
      <c r="D764" s="67"/>
      <c r="E764" s="68"/>
      <c r="F764" s="68"/>
      <c r="G764" s="68"/>
      <c r="H764" s="68"/>
      <c r="I764" s="68"/>
      <c r="J764" s="68"/>
      <c r="K764" s="68"/>
      <c r="L764" s="68"/>
      <c r="M764" s="68"/>
      <c r="N764" s="68"/>
      <c r="O764" s="68"/>
      <c r="P764" s="68"/>
      <c r="Q764" s="68"/>
      <c r="R764" s="68"/>
      <c r="S764" s="68"/>
      <c r="T764" s="68"/>
      <c r="U764" s="68"/>
      <c r="V764" s="68"/>
      <c r="W764" s="69"/>
      <c r="X764" s="135" t="str">
        <f>Заявка!$L$11</f>
        <v>89991112223 Удальцов Вячеслав</v>
      </c>
      <c r="Y764" s="136"/>
      <c r="Z764" s="136"/>
      <c r="AA764" s="136"/>
      <c r="AB764" s="136"/>
      <c r="AC764" s="136"/>
      <c r="AD764" s="137"/>
      <c r="AE764" s="70"/>
    </row>
    <row r="765" spans="1:31" ht="15" customHeight="1" x14ac:dyDescent="0.25">
      <c r="A765" s="43" t="e">
        <f>IF($AF$13=Спр!$A$87,Ярлык!B765,IF(VLOOKUP($AF$4,Заявка!$D$17:$AH$29,Заявка!$AB$16,FALSE)&lt;Ярлык!C765,"",Ярлык!$AF$4))</f>
        <v>#N/A</v>
      </c>
      <c r="B765" s="34" t="e">
        <f>VLOOKUP(C765,Заявка!$A$17:$AH$29,Заявка!$D$16+Заявка!$A$16,TRUE)</f>
        <v>#N/A</v>
      </c>
      <c r="C765" s="36">
        <f t="shared" si="47"/>
        <v>48</v>
      </c>
      <c r="D765" s="67"/>
      <c r="E765" s="141" t="s">
        <v>80</v>
      </c>
      <c r="F765" s="141"/>
      <c r="G765" s="141"/>
      <c r="H765" s="141"/>
      <c r="I765" s="143">
        <f ca="1">TODAY()</f>
        <v>46093</v>
      </c>
      <c r="J765" s="144"/>
      <c r="K765" s="144"/>
      <c r="L765" s="144"/>
      <c r="M765" s="68"/>
      <c r="N765" s="141" t="s">
        <v>81</v>
      </c>
      <c r="O765" s="141"/>
      <c r="P765" s="141"/>
      <c r="Q765" s="141"/>
      <c r="R765" s="146"/>
      <c r="S765" s="147"/>
      <c r="T765" s="147"/>
      <c r="U765" s="147"/>
      <c r="V765" s="68"/>
      <c r="W765" s="69"/>
      <c r="X765" s="138"/>
      <c r="Y765" s="139"/>
      <c r="Z765" s="139"/>
      <c r="AA765" s="139"/>
      <c r="AB765" s="139"/>
      <c r="AC765" s="139"/>
      <c r="AD765" s="140"/>
      <c r="AE765" s="70"/>
    </row>
    <row r="766" spans="1:31" ht="6" customHeight="1" x14ac:dyDescent="0.25">
      <c r="A766" s="43" t="e">
        <f>IF($AF$13=Спр!$A$87,Ярлык!B766,IF(VLOOKUP($AF$4,Заявка!$D$17:$AH$29,Заявка!$AB$16,FALSE)&lt;Ярлык!C766,"",Ярлык!$AF$4))</f>
        <v>#N/A</v>
      </c>
      <c r="B766" s="34" t="e">
        <f>VLOOKUP(C766,Заявка!$A$17:$AH$29,Заявка!$D$16+Заявка!$A$16,TRUE)</f>
        <v>#N/A</v>
      </c>
      <c r="C766" s="36">
        <f t="shared" si="47"/>
        <v>48</v>
      </c>
      <c r="D766" s="67"/>
      <c r="E766" s="142"/>
      <c r="F766" s="142"/>
      <c r="G766" s="142"/>
      <c r="H766" s="142"/>
      <c r="I766" s="145"/>
      <c r="J766" s="145"/>
      <c r="K766" s="145"/>
      <c r="L766" s="145"/>
      <c r="M766" s="68"/>
      <c r="N766" s="142"/>
      <c r="O766" s="142"/>
      <c r="P766" s="142"/>
      <c r="Q766" s="142"/>
      <c r="R766" s="148"/>
      <c r="S766" s="148"/>
      <c r="T766" s="148"/>
      <c r="U766" s="148"/>
      <c r="V766" s="68"/>
      <c r="W766" s="69"/>
      <c r="X766" s="68"/>
      <c r="Y766" s="68"/>
      <c r="Z766" s="68"/>
      <c r="AA766" s="68"/>
      <c r="AB766" s="68"/>
      <c r="AC766" s="68"/>
      <c r="AD766" s="68"/>
      <c r="AE766" s="70"/>
    </row>
    <row r="767" spans="1:31" ht="6" customHeight="1" x14ac:dyDescent="0.25">
      <c r="A767" s="43" t="e">
        <f>IF($AF$13=Спр!$A$87,Ярлык!B767,IF(VLOOKUP($AF$4,Заявка!$D$17:$AH$29,Заявка!$AB$16,FALSE)&lt;Ярлык!C767,"",Ярлык!$AF$4))</f>
        <v>#N/A</v>
      </c>
      <c r="B767" s="34" t="e">
        <f>VLOOKUP(C767,Заявка!$A$17:$AH$29,Заявка!$D$16+Заявка!$A$16,TRUE)</f>
        <v>#N/A</v>
      </c>
      <c r="C767" s="37">
        <f t="shared" si="47"/>
        <v>48</v>
      </c>
      <c r="D767" s="76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77"/>
      <c r="P767" s="77"/>
      <c r="Q767" s="77"/>
      <c r="R767" s="77"/>
      <c r="S767" s="77"/>
      <c r="T767" s="77"/>
      <c r="U767" s="77"/>
      <c r="V767" s="77"/>
      <c r="W767" s="78"/>
      <c r="X767" s="77"/>
      <c r="Y767" s="77"/>
      <c r="Z767" s="77"/>
      <c r="AA767" s="77"/>
      <c r="AB767" s="77"/>
      <c r="AC767" s="77"/>
      <c r="AD767" s="77"/>
      <c r="AE767" s="79"/>
    </row>
    <row r="768" spans="1:31" ht="10.5" customHeight="1" thickBot="1" x14ac:dyDescent="0.3">
      <c r="A768" s="43" t="e">
        <f>IF($AF$13=Спр!$A$87,Ярлык!B768,IF(VLOOKUP($AF$4,Заявка!$D$17:$AH$29,Заявка!$AB$16,FALSE)&lt;Ярлык!C768,"",Ярлык!$AF$4))</f>
        <v>#N/A</v>
      </c>
      <c r="B768" s="34" t="e">
        <f>VLOOKUP(C768,Заявка!$A$17:$AH$29,Заявка!$D$16+Заявка!$A$16,TRUE)</f>
        <v>#N/A</v>
      </c>
      <c r="C768" s="37">
        <f>C767</f>
        <v>48</v>
      </c>
      <c r="D768" s="80"/>
      <c r="E768" s="80"/>
      <c r="F768" s="80"/>
      <c r="G768" s="80"/>
      <c r="H768" s="80"/>
      <c r="I768" s="80"/>
      <c r="J768" s="80"/>
      <c r="K768" s="80"/>
      <c r="L768" s="80"/>
      <c r="M768" s="80"/>
      <c r="N768" s="80"/>
      <c r="O768" s="80"/>
      <c r="P768" s="80"/>
      <c r="Q768" s="80"/>
      <c r="R768" s="80"/>
      <c r="S768" s="80"/>
      <c r="T768" s="80"/>
      <c r="U768" s="80"/>
      <c r="V768" s="80"/>
      <c r="W768" s="80"/>
      <c r="X768" s="80"/>
      <c r="Y768" s="80"/>
      <c r="Z768" s="80"/>
      <c r="AA768" s="80"/>
      <c r="AB768" s="80"/>
      <c r="AC768" s="80"/>
      <c r="AD768" s="80"/>
      <c r="AE768" s="80"/>
    </row>
    <row r="769" spans="1:31" ht="10.5" customHeight="1" x14ac:dyDescent="0.25">
      <c r="A769" s="43" t="e">
        <f>IF($AF$13=Спр!$A$87,Ярлык!B769,IF(VLOOKUP($AF$4,Заявка!$D$17:$AH$29,Заявка!$AB$16,FALSE)&lt;Ярлык!C769,"",Ярлык!$AF$4))</f>
        <v>#N/A</v>
      </c>
      <c r="B769" s="34" t="e">
        <f>VLOOKUP(C769,Заявка!$A$17:$AH$29,Заявка!$D$16+Заявка!$A$16,TRUE)</f>
        <v>#N/A</v>
      </c>
      <c r="C769" s="35">
        <f>C768+1</f>
        <v>49</v>
      </c>
    </row>
    <row r="770" spans="1:31" ht="3.75" customHeight="1" x14ac:dyDescent="0.25">
      <c r="A770" s="43" t="e">
        <f>IF($AF$13=Спр!$A$87,Ярлык!B770,IF(VLOOKUP($AF$4,Заявка!$D$17:$AH$29,Заявка!$AB$16,FALSE)&lt;Ярлык!C770,"",Ярлык!$AF$4))</f>
        <v>#N/A</v>
      </c>
      <c r="B770" s="34" t="e">
        <f>VLOOKUP(C770,Заявка!$A$17:$AH$29,Заявка!$D$16+Заявка!$A$16,TRUE)</f>
        <v>#N/A</v>
      </c>
      <c r="C770" s="36">
        <f>C769</f>
        <v>49</v>
      </c>
      <c r="D770" s="63"/>
      <c r="E770" s="64"/>
      <c r="F770" s="64"/>
      <c r="G770" s="64"/>
      <c r="H770" s="64"/>
      <c r="I770" s="64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64"/>
      <c r="V770" s="64"/>
      <c r="W770" s="65"/>
      <c r="X770" s="64"/>
      <c r="Y770" s="64"/>
      <c r="Z770" s="64"/>
      <c r="AA770" s="64"/>
      <c r="AB770" s="64"/>
      <c r="AC770" s="64"/>
      <c r="AD770" s="64"/>
      <c r="AE770" s="66"/>
    </row>
    <row r="771" spans="1:31" ht="18.75" customHeight="1" x14ac:dyDescent="0.25">
      <c r="A771" s="43" t="e">
        <f>IF($AF$13=Спр!$A$87,Ярлык!B771,IF(VLOOKUP($AF$4,Заявка!$D$17:$AH$29,Заявка!$AB$16,FALSE)&lt;Ярлык!C771,"",Ярлык!$AF$4))</f>
        <v>#N/A</v>
      </c>
      <c r="B771" s="34" t="e">
        <f>VLOOKUP(C771,Заявка!$A$17:$AH$29,Заявка!$D$16+Заявка!$A$16,TRUE)</f>
        <v>#N/A</v>
      </c>
      <c r="C771" s="36">
        <f t="shared" ref="C771:C783" si="48">C770</f>
        <v>49</v>
      </c>
      <c r="D771" s="67"/>
      <c r="E771" s="98" t="s">
        <v>83</v>
      </c>
      <c r="F771" s="98"/>
      <c r="G771" s="98"/>
      <c r="H771" s="98"/>
      <c r="I771" s="98"/>
      <c r="J771" s="99" t="e">
        <f>VLOOKUP($A770,Заявка!$D$17:$AH$29,Заявка!$H$16,FALSE)</f>
        <v>#N/A</v>
      </c>
      <c r="K771" s="100"/>
      <c r="L771" s="100"/>
      <c r="M771" s="100"/>
      <c r="N771" s="100"/>
      <c r="O771" s="100"/>
      <c r="P771" s="100"/>
      <c r="Q771" s="100"/>
      <c r="R771" s="100"/>
      <c r="S771" s="101"/>
      <c r="T771" s="68"/>
      <c r="U771" s="68"/>
      <c r="V771" s="68"/>
      <c r="W771" s="69"/>
      <c r="X771" s="102" t="s">
        <v>76</v>
      </c>
      <c r="Y771" s="103"/>
      <c r="Z771" s="103"/>
      <c r="AA771" s="104"/>
      <c r="AB771" s="105" t="s">
        <v>61</v>
      </c>
      <c r="AC771" s="106"/>
      <c r="AD771" s="107"/>
      <c r="AE771" s="70"/>
    </row>
    <row r="772" spans="1:31" ht="3" customHeight="1" x14ac:dyDescent="0.25">
      <c r="A772" s="43" t="e">
        <f>IF($AF$13=Спр!$A$87,Ярлык!B772,IF(VLOOKUP($AF$4,Заявка!$D$17:$AH$29,Заявка!$AB$16,FALSE)&lt;Ярлык!C772,"",Ярлык!$AF$4))</f>
        <v>#N/A</v>
      </c>
      <c r="B772" s="34" t="e">
        <f>VLOOKUP(C772,Заявка!$A$17:$AH$29,Заявка!$D$16+Заявка!$A$16,TRUE)</f>
        <v>#N/A</v>
      </c>
      <c r="C772" s="36">
        <f t="shared" si="48"/>
        <v>49</v>
      </c>
      <c r="D772" s="67"/>
      <c r="E772" s="71"/>
      <c r="F772" s="71"/>
      <c r="G772" s="71"/>
      <c r="H772" s="71"/>
      <c r="I772" s="71"/>
      <c r="J772" s="72"/>
      <c r="K772" s="72"/>
      <c r="L772" s="72"/>
      <c r="M772" s="72"/>
      <c r="N772" s="72"/>
      <c r="O772" s="72"/>
      <c r="P772" s="72"/>
      <c r="Q772" s="68"/>
      <c r="R772" s="73"/>
      <c r="S772" s="73"/>
      <c r="T772" s="73"/>
      <c r="U772" s="73"/>
      <c r="V772" s="74"/>
      <c r="W772" s="75"/>
      <c r="X772" s="74"/>
      <c r="Y772" s="74"/>
      <c r="Z772" s="74"/>
      <c r="AA772" s="74"/>
      <c r="AB772" s="74"/>
      <c r="AC772" s="74"/>
      <c r="AD772" s="74"/>
      <c r="AE772" s="70"/>
    </row>
    <row r="773" spans="1:31" ht="1.5" customHeight="1" x14ac:dyDescent="0.25">
      <c r="A773" s="43" t="e">
        <f>IF($AF$13=Спр!$A$87,Ярлык!B773,IF(VLOOKUP($AF$4,Заявка!$D$17:$AH$29,Заявка!$AB$16,FALSE)&lt;Ярлык!C773,"",Ярлык!$AF$4))</f>
        <v>#N/A</v>
      </c>
      <c r="B773" s="34" t="e">
        <f>VLOOKUP(C773,Заявка!$A$17:$AH$29,Заявка!$D$16+Заявка!$A$16,TRUE)</f>
        <v>#N/A</v>
      </c>
      <c r="C773" s="36">
        <f t="shared" si="48"/>
        <v>49</v>
      </c>
      <c r="D773" s="67"/>
      <c r="E773" s="68"/>
      <c r="F773" s="68"/>
      <c r="G773" s="68"/>
      <c r="H773" s="68"/>
      <c r="I773" s="68"/>
      <c r="J773" s="68"/>
      <c r="K773" s="68"/>
      <c r="L773" s="68"/>
      <c r="M773" s="68"/>
      <c r="N773" s="68"/>
      <c r="O773" s="68"/>
      <c r="P773" s="68"/>
      <c r="Q773" s="68"/>
      <c r="R773" s="68"/>
      <c r="S773" s="68"/>
      <c r="T773" s="68"/>
      <c r="U773" s="68"/>
      <c r="V773" s="68"/>
      <c r="W773" s="69"/>
      <c r="X773" s="68"/>
      <c r="Y773" s="68"/>
      <c r="Z773" s="68"/>
      <c r="AA773" s="68"/>
      <c r="AB773" s="68"/>
      <c r="AC773" s="68"/>
      <c r="AD773" s="68"/>
      <c r="AE773" s="70"/>
    </row>
    <row r="774" spans="1:31" ht="12" customHeight="1" x14ac:dyDescent="0.25">
      <c r="A774" s="43" t="e">
        <f>IF($AF$13=Спр!$A$87,Ярлык!B774,IF(VLOOKUP($AF$4,Заявка!$D$17:$AH$29,Заявка!$AB$16,FALSE)&lt;Ярлык!C774,"",Ярлык!$AF$4))</f>
        <v>#N/A</v>
      </c>
      <c r="B774" s="34" t="e">
        <f>VLOOKUP(C774,Заявка!$A$17:$AH$29,Заявка!$D$16+Заявка!$A$16,TRUE)</f>
        <v>#N/A</v>
      </c>
      <c r="C774" s="36">
        <f t="shared" si="48"/>
        <v>49</v>
      </c>
      <c r="D774" s="67"/>
      <c r="E774" s="108" t="s">
        <v>82</v>
      </c>
      <c r="F774" s="108"/>
      <c r="G774" s="108"/>
      <c r="H774" s="108"/>
      <c r="I774" s="108"/>
      <c r="J774" s="111" t="e">
        <f>VLOOKUP($A773,Заявка!$D$17:$AH$29,Заявка!$O$16,FALSE)</f>
        <v>#N/A</v>
      </c>
      <c r="K774" s="111"/>
      <c r="L774" s="111"/>
      <c r="M774" s="111"/>
      <c r="N774" s="111"/>
      <c r="O774" s="111"/>
      <c r="P774" s="111"/>
      <c r="Q774" s="111"/>
      <c r="R774" s="111"/>
      <c r="S774" s="111"/>
      <c r="T774" s="111"/>
      <c r="U774" s="111"/>
      <c r="V774" s="68"/>
      <c r="W774" s="69"/>
      <c r="X774" s="114" t="s">
        <v>77</v>
      </c>
      <c r="Y774" s="114"/>
      <c r="Z774" s="114"/>
      <c r="AA774" s="114"/>
      <c r="AB774" s="114"/>
      <c r="AC774" s="114"/>
      <c r="AD774" s="114"/>
      <c r="AE774" s="70"/>
    </row>
    <row r="775" spans="1:31" ht="3" customHeight="1" x14ac:dyDescent="0.25">
      <c r="A775" s="43" t="e">
        <f>IF($AF$13=Спр!$A$87,Ярлык!B775,IF(VLOOKUP($AF$4,Заявка!$D$17:$AH$29,Заявка!$AB$16,FALSE)&lt;Ярлык!C775,"",Ярлык!$AF$4))</f>
        <v>#N/A</v>
      </c>
      <c r="B775" s="34" t="e">
        <f>VLOOKUP(C775,Заявка!$A$17:$AH$29,Заявка!$D$16+Заявка!$A$16,TRUE)</f>
        <v>#N/A</v>
      </c>
      <c r="C775" s="36">
        <f t="shared" si="48"/>
        <v>49</v>
      </c>
      <c r="D775" s="67"/>
      <c r="E775" s="109"/>
      <c r="F775" s="109"/>
      <c r="G775" s="109"/>
      <c r="H775" s="109"/>
      <c r="I775" s="109"/>
      <c r="J775" s="112"/>
      <c r="K775" s="112"/>
      <c r="L775" s="112"/>
      <c r="M775" s="112"/>
      <c r="N775" s="112"/>
      <c r="O775" s="112"/>
      <c r="P775" s="112"/>
      <c r="Q775" s="112"/>
      <c r="R775" s="112"/>
      <c r="S775" s="112"/>
      <c r="T775" s="112"/>
      <c r="U775" s="112"/>
      <c r="V775" s="68"/>
      <c r="W775" s="69"/>
      <c r="X775" s="68"/>
      <c r="Y775" s="68"/>
      <c r="Z775" s="68"/>
      <c r="AA775" s="68"/>
      <c r="AB775" s="68"/>
      <c r="AC775" s="68"/>
      <c r="AD775" s="68"/>
      <c r="AE775" s="70"/>
    </row>
    <row r="776" spans="1:31" ht="15" customHeight="1" x14ac:dyDescent="0.25">
      <c r="A776" s="43" t="e">
        <f>IF($AF$13=Спр!$A$87,Ярлык!B776,IF(VLOOKUP($AF$4,Заявка!$D$17:$AH$29,Заявка!$AB$16,FALSE)&lt;Ярлык!C776,"",Ярлык!$AF$4))</f>
        <v>#N/A</v>
      </c>
      <c r="B776" s="34" t="e">
        <f>VLOOKUP(C776,Заявка!$A$17:$AH$29,Заявка!$D$16+Заявка!$A$16,TRUE)</f>
        <v>#N/A</v>
      </c>
      <c r="C776" s="36">
        <f t="shared" si="48"/>
        <v>49</v>
      </c>
      <c r="D776" s="67"/>
      <c r="E776" s="110"/>
      <c r="F776" s="110"/>
      <c r="G776" s="110"/>
      <c r="H776" s="110"/>
      <c r="I776" s="110"/>
      <c r="J776" s="113"/>
      <c r="K776" s="113"/>
      <c r="L776" s="113"/>
      <c r="M776" s="113"/>
      <c r="N776" s="113"/>
      <c r="O776" s="113"/>
      <c r="P776" s="113"/>
      <c r="Q776" s="113"/>
      <c r="R776" s="113"/>
      <c r="S776" s="113"/>
      <c r="T776" s="113"/>
      <c r="U776" s="113"/>
      <c r="V776" s="68"/>
      <c r="W776" s="69"/>
      <c r="X776" s="115" t="str">
        <f>Заявка!$L$10</f>
        <v>ООО "Довольный клиент"</v>
      </c>
      <c r="Y776" s="116"/>
      <c r="Z776" s="116"/>
      <c r="AA776" s="116"/>
      <c r="AB776" s="116"/>
      <c r="AC776" s="116"/>
      <c r="AD776" s="117"/>
      <c r="AE776" s="70"/>
    </row>
    <row r="777" spans="1:31" ht="12.75" customHeight="1" x14ac:dyDescent="0.25">
      <c r="A777" s="43" t="e">
        <f>IF($AF$13=Спр!$A$87,Ярлык!B777,IF(VLOOKUP($AF$4,Заявка!$D$17:$AH$29,Заявка!$AB$16,FALSE)&lt;Ярлык!C777,"",Ярлык!$AF$4))</f>
        <v>#N/A</v>
      </c>
      <c r="B777" s="34" t="e">
        <f>VLOOKUP(C777,Заявка!$A$17:$AH$29,Заявка!$D$16+Заявка!$A$16,TRUE)</f>
        <v>#N/A</v>
      </c>
      <c r="C777" s="36">
        <f t="shared" si="48"/>
        <v>49</v>
      </c>
      <c r="D777" s="67"/>
      <c r="E777" s="118" t="s">
        <v>78</v>
      </c>
      <c r="F777" s="119"/>
      <c r="G777" s="119"/>
      <c r="H777" s="119"/>
      <c r="I777" s="120"/>
      <c r="J777" s="124" t="e">
        <f>VLOOKUP($A777,Заявка!$D$17:$AH$29,Заявка!$E$16,FALSE)</f>
        <v>#N/A</v>
      </c>
      <c r="K777" s="124"/>
      <c r="L777" s="124"/>
      <c r="M777" s="124"/>
      <c r="N777" s="124"/>
      <c r="O777" s="126" t="e">
        <f>VLOOKUP($A777,Заявка!$D$17:$AH$29,Заявка!$J$16,FALSE)</f>
        <v>#N/A</v>
      </c>
      <c r="P777" s="127"/>
      <c r="Q777" s="127"/>
      <c r="R777" s="127"/>
      <c r="S777" s="127"/>
      <c r="T777" s="127"/>
      <c r="U777" s="128"/>
      <c r="V777" s="68"/>
      <c r="W777" s="69"/>
      <c r="X777" s="132" t="str">
        <f>Заявка!$L$9</f>
        <v>Москва</v>
      </c>
      <c r="Y777" s="133"/>
      <c r="Z777" s="133"/>
      <c r="AA777" s="133"/>
      <c r="AB777" s="133"/>
      <c r="AC777" s="133"/>
      <c r="AD777" s="134"/>
      <c r="AE777" s="70"/>
    </row>
    <row r="778" spans="1:31" ht="7.5" customHeight="1" x14ac:dyDescent="0.25">
      <c r="A778" s="43" t="e">
        <f>IF($AF$13=Спр!$A$87,Ярлык!B778,IF(VLOOKUP($AF$4,Заявка!$D$17:$AH$29,Заявка!$AB$16,FALSE)&lt;Ярлык!C778,"",Ярлык!$AF$4))</f>
        <v>#N/A</v>
      </c>
      <c r="B778" s="34" t="e">
        <f>VLOOKUP(C778,Заявка!$A$17:$AH$29,Заявка!$D$16+Заявка!$A$16,TRUE)</f>
        <v>#N/A</v>
      </c>
      <c r="C778" s="36">
        <f t="shared" si="48"/>
        <v>49</v>
      </c>
      <c r="D778" s="67"/>
      <c r="E778" s="121"/>
      <c r="F778" s="122"/>
      <c r="G778" s="122"/>
      <c r="H778" s="122"/>
      <c r="I778" s="123"/>
      <c r="J778" s="125"/>
      <c r="K778" s="125"/>
      <c r="L778" s="125"/>
      <c r="M778" s="125"/>
      <c r="N778" s="125"/>
      <c r="O778" s="129"/>
      <c r="P778" s="130"/>
      <c r="Q778" s="130"/>
      <c r="R778" s="130"/>
      <c r="S778" s="130"/>
      <c r="T778" s="130"/>
      <c r="U778" s="131"/>
      <c r="V778" s="68"/>
      <c r="W778" s="69"/>
      <c r="X778" s="135"/>
      <c r="Y778" s="136"/>
      <c r="Z778" s="136"/>
      <c r="AA778" s="136"/>
      <c r="AB778" s="136"/>
      <c r="AC778" s="136"/>
      <c r="AD778" s="137"/>
      <c r="AE778" s="70"/>
    </row>
    <row r="779" spans="1:31" ht="13.5" customHeight="1" x14ac:dyDescent="0.25">
      <c r="A779" s="43" t="e">
        <f>IF($AF$13=Спр!$A$87,Ярлык!B779,IF(VLOOKUP($AF$4,Заявка!$D$17:$AH$29,Заявка!$AB$16,FALSE)&lt;Ярлык!C779,"",Ярлык!$AF$4))</f>
        <v>#N/A</v>
      </c>
      <c r="B779" s="34" t="e">
        <f>VLOOKUP(C779,Заявка!$A$17:$AH$29,Заявка!$D$16+Заявка!$A$16,TRUE)</f>
        <v>#N/A</v>
      </c>
      <c r="C779" s="36">
        <f t="shared" si="48"/>
        <v>49</v>
      </c>
      <c r="D779" s="67"/>
      <c r="E779" s="96" t="s">
        <v>79</v>
      </c>
      <c r="F779" s="96"/>
      <c r="G779" s="96"/>
      <c r="H779" s="96"/>
      <c r="I779" s="96"/>
      <c r="J779" s="97" t="e">
        <f>VLOOKUP($A779,Заявка!$D$17:$AH$29,Заявка!$T$16,FALSE)</f>
        <v>#N/A</v>
      </c>
      <c r="K779" s="97"/>
      <c r="L779" s="97"/>
      <c r="M779" s="97"/>
      <c r="N779" s="97"/>
      <c r="O779" s="97"/>
      <c r="P779" s="97"/>
      <c r="Q779" s="97"/>
      <c r="R779" s="97"/>
      <c r="S779" s="97"/>
      <c r="T779" s="97"/>
      <c r="U779" s="97"/>
      <c r="V779" s="68"/>
      <c r="W779" s="69"/>
      <c r="X779" s="135"/>
      <c r="Y779" s="136"/>
      <c r="Z779" s="136"/>
      <c r="AA779" s="136"/>
      <c r="AB779" s="136"/>
      <c r="AC779" s="136"/>
      <c r="AD779" s="137"/>
      <c r="AE779" s="70"/>
    </row>
    <row r="780" spans="1:31" ht="3" customHeight="1" x14ac:dyDescent="0.25">
      <c r="A780" s="43" t="e">
        <f>IF($AF$13=Спр!$A$87,Ярлык!B780,IF(VLOOKUP($AF$4,Заявка!$D$17:$AH$29,Заявка!$AB$16,FALSE)&lt;Ярлык!C780,"",Ярлык!$AF$4))</f>
        <v>#N/A</v>
      </c>
      <c r="B780" s="34" t="e">
        <f>VLOOKUP(C780,Заявка!$A$17:$AH$29,Заявка!$D$16+Заявка!$A$16,TRUE)</f>
        <v>#N/A</v>
      </c>
      <c r="C780" s="36">
        <f t="shared" si="48"/>
        <v>49</v>
      </c>
      <c r="D780" s="67"/>
      <c r="E780" s="68"/>
      <c r="F780" s="68"/>
      <c r="G780" s="68"/>
      <c r="H780" s="68"/>
      <c r="I780" s="68"/>
      <c r="J780" s="68"/>
      <c r="K780" s="68"/>
      <c r="L780" s="68"/>
      <c r="M780" s="68"/>
      <c r="N780" s="68"/>
      <c r="O780" s="68"/>
      <c r="P780" s="68"/>
      <c r="Q780" s="68"/>
      <c r="R780" s="68"/>
      <c r="S780" s="68"/>
      <c r="T780" s="68"/>
      <c r="U780" s="68"/>
      <c r="V780" s="68"/>
      <c r="W780" s="69"/>
      <c r="X780" s="135" t="str">
        <f>Заявка!$L$11</f>
        <v>89991112223 Удальцов Вячеслав</v>
      </c>
      <c r="Y780" s="136"/>
      <c r="Z780" s="136"/>
      <c r="AA780" s="136"/>
      <c r="AB780" s="136"/>
      <c r="AC780" s="136"/>
      <c r="AD780" s="137"/>
      <c r="AE780" s="70"/>
    </row>
    <row r="781" spans="1:31" ht="15" customHeight="1" x14ac:dyDescent="0.25">
      <c r="A781" s="43" t="e">
        <f>IF($AF$13=Спр!$A$87,Ярлык!B781,IF(VLOOKUP($AF$4,Заявка!$D$17:$AH$29,Заявка!$AB$16,FALSE)&lt;Ярлык!C781,"",Ярлык!$AF$4))</f>
        <v>#N/A</v>
      </c>
      <c r="B781" s="34" t="e">
        <f>VLOOKUP(C781,Заявка!$A$17:$AH$29,Заявка!$D$16+Заявка!$A$16,TRUE)</f>
        <v>#N/A</v>
      </c>
      <c r="C781" s="36">
        <f t="shared" si="48"/>
        <v>49</v>
      </c>
      <c r="D781" s="67"/>
      <c r="E781" s="141" t="s">
        <v>80</v>
      </c>
      <c r="F781" s="141"/>
      <c r="G781" s="141"/>
      <c r="H781" s="141"/>
      <c r="I781" s="143">
        <f ca="1">TODAY()</f>
        <v>46093</v>
      </c>
      <c r="J781" s="144"/>
      <c r="K781" s="144"/>
      <c r="L781" s="144"/>
      <c r="M781" s="68"/>
      <c r="N781" s="141" t="s">
        <v>81</v>
      </c>
      <c r="O781" s="141"/>
      <c r="P781" s="141"/>
      <c r="Q781" s="141"/>
      <c r="R781" s="146"/>
      <c r="S781" s="147"/>
      <c r="T781" s="147"/>
      <c r="U781" s="147"/>
      <c r="V781" s="68"/>
      <c r="W781" s="69"/>
      <c r="X781" s="138"/>
      <c r="Y781" s="139"/>
      <c r="Z781" s="139"/>
      <c r="AA781" s="139"/>
      <c r="AB781" s="139"/>
      <c r="AC781" s="139"/>
      <c r="AD781" s="140"/>
      <c r="AE781" s="70"/>
    </row>
    <row r="782" spans="1:31" ht="6" customHeight="1" x14ac:dyDescent="0.25">
      <c r="A782" s="43" t="e">
        <f>IF($AF$13=Спр!$A$87,Ярлык!B782,IF(VLOOKUP($AF$4,Заявка!$D$17:$AH$29,Заявка!$AB$16,FALSE)&lt;Ярлык!C782,"",Ярлык!$AF$4))</f>
        <v>#N/A</v>
      </c>
      <c r="B782" s="34" t="e">
        <f>VLOOKUP(C782,Заявка!$A$17:$AH$29,Заявка!$D$16+Заявка!$A$16,TRUE)</f>
        <v>#N/A</v>
      </c>
      <c r="C782" s="36">
        <f t="shared" si="48"/>
        <v>49</v>
      </c>
      <c r="D782" s="67"/>
      <c r="E782" s="142"/>
      <c r="F782" s="142"/>
      <c r="G782" s="142"/>
      <c r="H782" s="142"/>
      <c r="I782" s="145"/>
      <c r="J782" s="145"/>
      <c r="K782" s="145"/>
      <c r="L782" s="145"/>
      <c r="M782" s="68"/>
      <c r="N782" s="142"/>
      <c r="O782" s="142"/>
      <c r="P782" s="142"/>
      <c r="Q782" s="142"/>
      <c r="R782" s="148"/>
      <c r="S782" s="148"/>
      <c r="T782" s="148"/>
      <c r="U782" s="148"/>
      <c r="V782" s="68"/>
      <c r="W782" s="69"/>
      <c r="X782" s="68"/>
      <c r="Y782" s="68"/>
      <c r="Z782" s="68"/>
      <c r="AA782" s="68"/>
      <c r="AB782" s="68"/>
      <c r="AC782" s="68"/>
      <c r="AD782" s="68"/>
      <c r="AE782" s="70"/>
    </row>
    <row r="783" spans="1:31" ht="6" customHeight="1" x14ac:dyDescent="0.25">
      <c r="A783" s="43" t="e">
        <f>IF($AF$13=Спр!$A$87,Ярлык!B783,IF(VLOOKUP($AF$4,Заявка!$D$17:$AH$29,Заявка!$AB$16,FALSE)&lt;Ярлык!C783,"",Ярлык!$AF$4))</f>
        <v>#N/A</v>
      </c>
      <c r="B783" s="34" t="e">
        <f>VLOOKUP(C783,Заявка!$A$17:$AH$29,Заявка!$D$16+Заявка!$A$16,TRUE)</f>
        <v>#N/A</v>
      </c>
      <c r="C783" s="37">
        <f t="shared" si="48"/>
        <v>49</v>
      </c>
      <c r="D783" s="76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77"/>
      <c r="P783" s="77"/>
      <c r="Q783" s="77"/>
      <c r="R783" s="77"/>
      <c r="S783" s="77"/>
      <c r="T783" s="77"/>
      <c r="U783" s="77"/>
      <c r="V783" s="77"/>
      <c r="W783" s="78"/>
      <c r="X783" s="77"/>
      <c r="Y783" s="77"/>
      <c r="Z783" s="77"/>
      <c r="AA783" s="77"/>
      <c r="AB783" s="77"/>
      <c r="AC783" s="77"/>
      <c r="AD783" s="77"/>
      <c r="AE783" s="79"/>
    </row>
    <row r="784" spans="1:31" ht="10.5" customHeight="1" thickBot="1" x14ac:dyDescent="0.3">
      <c r="A784" s="43" t="e">
        <f>IF($AF$13=Спр!$A$87,Ярлык!B784,IF(VLOOKUP($AF$4,Заявка!$D$17:$AH$29,Заявка!$AB$16,FALSE)&lt;Ярлык!C784,"",Ярлык!$AF$4))</f>
        <v>#N/A</v>
      </c>
      <c r="B784" s="34" t="e">
        <f>VLOOKUP(C784,Заявка!$A$17:$AH$29,Заявка!$D$16+Заявка!$A$16,TRUE)</f>
        <v>#N/A</v>
      </c>
      <c r="C784" s="37">
        <f>C783</f>
        <v>49</v>
      </c>
      <c r="D784" s="80"/>
      <c r="E784" s="80"/>
      <c r="F784" s="80"/>
      <c r="G784" s="80"/>
      <c r="H784" s="80"/>
      <c r="I784" s="80"/>
      <c r="J784" s="80"/>
      <c r="K784" s="80"/>
      <c r="L784" s="80"/>
      <c r="M784" s="80"/>
      <c r="N784" s="80"/>
      <c r="O784" s="80"/>
      <c r="P784" s="80"/>
      <c r="Q784" s="80"/>
      <c r="R784" s="80"/>
      <c r="S784" s="80"/>
      <c r="T784" s="80"/>
      <c r="U784" s="80"/>
      <c r="V784" s="80"/>
      <c r="W784" s="80"/>
      <c r="X784" s="80"/>
      <c r="Y784" s="80"/>
      <c r="Z784" s="80"/>
      <c r="AA784" s="80"/>
      <c r="AB784" s="80"/>
      <c r="AC784" s="80"/>
      <c r="AD784" s="80"/>
      <c r="AE784" s="80"/>
    </row>
    <row r="785" spans="1:31" ht="10.5" customHeight="1" x14ac:dyDescent="0.25">
      <c r="A785" s="43" t="e">
        <f>IF($AF$13=Спр!$A$87,Ярлык!B785,IF(VLOOKUP($AF$4,Заявка!$D$17:$AH$29,Заявка!$AB$16,FALSE)&lt;Ярлык!C785,"",Ярлык!$AF$4))</f>
        <v>#N/A</v>
      </c>
      <c r="B785" s="34" t="e">
        <f>VLOOKUP(C785,Заявка!$A$17:$AH$29,Заявка!$D$16+Заявка!$A$16,TRUE)</f>
        <v>#N/A</v>
      </c>
      <c r="C785" s="35">
        <f>C784+1</f>
        <v>50</v>
      </c>
    </row>
    <row r="786" spans="1:31" ht="3.75" customHeight="1" x14ac:dyDescent="0.25">
      <c r="A786" s="43" t="e">
        <f>IF($AF$13=Спр!$A$87,Ярлык!B786,IF(VLOOKUP($AF$4,Заявка!$D$17:$AH$29,Заявка!$AB$16,FALSE)&lt;Ярлык!C786,"",Ярлык!$AF$4))</f>
        <v>#N/A</v>
      </c>
      <c r="B786" s="34" t="e">
        <f>VLOOKUP(C786,Заявка!$A$17:$AH$29,Заявка!$D$16+Заявка!$A$16,TRUE)</f>
        <v>#N/A</v>
      </c>
      <c r="C786" s="36">
        <f>C785</f>
        <v>50</v>
      </c>
      <c r="D786" s="63"/>
      <c r="E786" s="64"/>
      <c r="F786" s="64"/>
      <c r="G786" s="64"/>
      <c r="H786" s="64"/>
      <c r="I786" s="64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64"/>
      <c r="V786" s="64"/>
      <c r="W786" s="65"/>
      <c r="X786" s="64"/>
      <c r="Y786" s="64"/>
      <c r="Z786" s="64"/>
      <c r="AA786" s="64"/>
      <c r="AB786" s="64"/>
      <c r="AC786" s="64"/>
      <c r="AD786" s="64"/>
      <c r="AE786" s="66"/>
    </row>
    <row r="787" spans="1:31" ht="18.75" customHeight="1" x14ac:dyDescent="0.25">
      <c r="A787" s="43" t="e">
        <f>IF($AF$13=Спр!$A$87,Ярлык!B787,IF(VLOOKUP($AF$4,Заявка!$D$17:$AH$29,Заявка!$AB$16,FALSE)&lt;Ярлык!C787,"",Ярлык!$AF$4))</f>
        <v>#N/A</v>
      </c>
      <c r="B787" s="34" t="e">
        <f>VLOOKUP(C787,Заявка!$A$17:$AH$29,Заявка!$D$16+Заявка!$A$16,TRUE)</f>
        <v>#N/A</v>
      </c>
      <c r="C787" s="36">
        <f t="shared" ref="C787:C799" si="49">C786</f>
        <v>50</v>
      </c>
      <c r="D787" s="67"/>
      <c r="E787" s="98" t="s">
        <v>83</v>
      </c>
      <c r="F787" s="98"/>
      <c r="G787" s="98"/>
      <c r="H787" s="98"/>
      <c r="I787" s="98"/>
      <c r="J787" s="99" t="e">
        <f>VLOOKUP($A786,Заявка!$D$17:$AH$29,Заявка!$H$16,FALSE)</f>
        <v>#N/A</v>
      </c>
      <c r="K787" s="100"/>
      <c r="L787" s="100"/>
      <c r="M787" s="100"/>
      <c r="N787" s="100"/>
      <c r="O787" s="100"/>
      <c r="P787" s="100"/>
      <c r="Q787" s="100"/>
      <c r="R787" s="100"/>
      <c r="S787" s="101"/>
      <c r="T787" s="68"/>
      <c r="U787" s="68"/>
      <c r="V787" s="68"/>
      <c r="W787" s="69"/>
      <c r="X787" s="102" t="s">
        <v>76</v>
      </c>
      <c r="Y787" s="103"/>
      <c r="Z787" s="103"/>
      <c r="AA787" s="104"/>
      <c r="AB787" s="105" t="s">
        <v>61</v>
      </c>
      <c r="AC787" s="106"/>
      <c r="AD787" s="107"/>
      <c r="AE787" s="70"/>
    </row>
    <row r="788" spans="1:31" ht="3" customHeight="1" x14ac:dyDescent="0.25">
      <c r="A788" s="43" t="e">
        <f>IF($AF$13=Спр!$A$87,Ярлык!B788,IF(VLOOKUP($AF$4,Заявка!$D$17:$AH$29,Заявка!$AB$16,FALSE)&lt;Ярлык!C788,"",Ярлык!$AF$4))</f>
        <v>#N/A</v>
      </c>
      <c r="B788" s="34" t="e">
        <f>VLOOKUP(C788,Заявка!$A$17:$AH$29,Заявка!$D$16+Заявка!$A$16,TRUE)</f>
        <v>#N/A</v>
      </c>
      <c r="C788" s="36">
        <f t="shared" si="49"/>
        <v>50</v>
      </c>
      <c r="D788" s="67"/>
      <c r="E788" s="71"/>
      <c r="F788" s="71"/>
      <c r="G788" s="71"/>
      <c r="H788" s="71"/>
      <c r="I788" s="71"/>
      <c r="J788" s="72"/>
      <c r="K788" s="72"/>
      <c r="L788" s="72"/>
      <c r="M788" s="72"/>
      <c r="N788" s="72"/>
      <c r="O788" s="72"/>
      <c r="P788" s="72"/>
      <c r="Q788" s="68"/>
      <c r="R788" s="73"/>
      <c r="S788" s="73"/>
      <c r="T788" s="73"/>
      <c r="U788" s="73"/>
      <c r="V788" s="74"/>
      <c r="W788" s="75"/>
      <c r="X788" s="74"/>
      <c r="Y788" s="74"/>
      <c r="Z788" s="74"/>
      <c r="AA788" s="74"/>
      <c r="AB788" s="74"/>
      <c r="AC788" s="74"/>
      <c r="AD788" s="74"/>
      <c r="AE788" s="70"/>
    </row>
    <row r="789" spans="1:31" ht="1.5" customHeight="1" x14ac:dyDescent="0.25">
      <c r="A789" s="43" t="e">
        <f>IF($AF$13=Спр!$A$87,Ярлык!B789,IF(VLOOKUP($AF$4,Заявка!$D$17:$AH$29,Заявка!$AB$16,FALSE)&lt;Ярлык!C789,"",Ярлык!$AF$4))</f>
        <v>#N/A</v>
      </c>
      <c r="B789" s="34" t="e">
        <f>VLOOKUP(C789,Заявка!$A$17:$AH$29,Заявка!$D$16+Заявка!$A$16,TRUE)</f>
        <v>#N/A</v>
      </c>
      <c r="C789" s="36">
        <f t="shared" si="49"/>
        <v>50</v>
      </c>
      <c r="D789" s="67"/>
      <c r="E789" s="68"/>
      <c r="F789" s="68"/>
      <c r="G789" s="68"/>
      <c r="H789" s="68"/>
      <c r="I789" s="68"/>
      <c r="J789" s="68"/>
      <c r="K789" s="68"/>
      <c r="L789" s="68"/>
      <c r="M789" s="68"/>
      <c r="N789" s="68"/>
      <c r="O789" s="68"/>
      <c r="P789" s="68"/>
      <c r="Q789" s="68"/>
      <c r="R789" s="68"/>
      <c r="S789" s="68"/>
      <c r="T789" s="68"/>
      <c r="U789" s="68"/>
      <c r="V789" s="68"/>
      <c r="W789" s="69"/>
      <c r="X789" s="68"/>
      <c r="Y789" s="68"/>
      <c r="Z789" s="68"/>
      <c r="AA789" s="68"/>
      <c r="AB789" s="68"/>
      <c r="AC789" s="68"/>
      <c r="AD789" s="68"/>
      <c r="AE789" s="70"/>
    </row>
    <row r="790" spans="1:31" ht="12" customHeight="1" x14ac:dyDescent="0.25">
      <c r="A790" s="43" t="e">
        <f>IF($AF$13=Спр!$A$87,Ярлык!B790,IF(VLOOKUP($AF$4,Заявка!$D$17:$AH$29,Заявка!$AB$16,FALSE)&lt;Ярлык!C790,"",Ярлык!$AF$4))</f>
        <v>#N/A</v>
      </c>
      <c r="B790" s="34" t="e">
        <f>VLOOKUP(C790,Заявка!$A$17:$AH$29,Заявка!$D$16+Заявка!$A$16,TRUE)</f>
        <v>#N/A</v>
      </c>
      <c r="C790" s="36">
        <f t="shared" si="49"/>
        <v>50</v>
      </c>
      <c r="D790" s="67"/>
      <c r="E790" s="108" t="s">
        <v>82</v>
      </c>
      <c r="F790" s="108"/>
      <c r="G790" s="108"/>
      <c r="H790" s="108"/>
      <c r="I790" s="108"/>
      <c r="J790" s="111" t="e">
        <f>VLOOKUP($A789,Заявка!$D$17:$AH$29,Заявка!$O$16,FALSE)</f>
        <v>#N/A</v>
      </c>
      <c r="K790" s="111"/>
      <c r="L790" s="111"/>
      <c r="M790" s="111"/>
      <c r="N790" s="111"/>
      <c r="O790" s="111"/>
      <c r="P790" s="111"/>
      <c r="Q790" s="111"/>
      <c r="R790" s="111"/>
      <c r="S790" s="111"/>
      <c r="T790" s="111"/>
      <c r="U790" s="111"/>
      <c r="V790" s="68"/>
      <c r="W790" s="69"/>
      <c r="X790" s="114" t="s">
        <v>77</v>
      </c>
      <c r="Y790" s="114"/>
      <c r="Z790" s="114"/>
      <c r="AA790" s="114"/>
      <c r="AB790" s="114"/>
      <c r="AC790" s="114"/>
      <c r="AD790" s="114"/>
      <c r="AE790" s="70"/>
    </row>
    <row r="791" spans="1:31" ht="3" customHeight="1" x14ac:dyDescent="0.25">
      <c r="A791" s="43" t="e">
        <f>IF($AF$13=Спр!$A$87,Ярлык!B791,IF(VLOOKUP($AF$4,Заявка!$D$17:$AH$29,Заявка!$AB$16,FALSE)&lt;Ярлык!C791,"",Ярлык!$AF$4))</f>
        <v>#N/A</v>
      </c>
      <c r="B791" s="34" t="e">
        <f>VLOOKUP(C791,Заявка!$A$17:$AH$29,Заявка!$D$16+Заявка!$A$16,TRUE)</f>
        <v>#N/A</v>
      </c>
      <c r="C791" s="36">
        <f t="shared" si="49"/>
        <v>50</v>
      </c>
      <c r="D791" s="67"/>
      <c r="E791" s="109"/>
      <c r="F791" s="109"/>
      <c r="G791" s="109"/>
      <c r="H791" s="109"/>
      <c r="I791" s="109"/>
      <c r="J791" s="112"/>
      <c r="K791" s="112"/>
      <c r="L791" s="112"/>
      <c r="M791" s="112"/>
      <c r="N791" s="112"/>
      <c r="O791" s="112"/>
      <c r="P791" s="112"/>
      <c r="Q791" s="112"/>
      <c r="R791" s="112"/>
      <c r="S791" s="112"/>
      <c r="T791" s="112"/>
      <c r="U791" s="112"/>
      <c r="V791" s="68"/>
      <c r="W791" s="69"/>
      <c r="X791" s="68"/>
      <c r="Y791" s="68"/>
      <c r="Z791" s="68"/>
      <c r="AA791" s="68"/>
      <c r="AB791" s="68"/>
      <c r="AC791" s="68"/>
      <c r="AD791" s="68"/>
      <c r="AE791" s="70"/>
    </row>
    <row r="792" spans="1:31" ht="15" customHeight="1" x14ac:dyDescent="0.25">
      <c r="A792" s="43" t="e">
        <f>IF($AF$13=Спр!$A$87,Ярлык!B792,IF(VLOOKUP($AF$4,Заявка!$D$17:$AH$29,Заявка!$AB$16,FALSE)&lt;Ярлык!C792,"",Ярлык!$AF$4))</f>
        <v>#N/A</v>
      </c>
      <c r="B792" s="34" t="e">
        <f>VLOOKUP(C792,Заявка!$A$17:$AH$29,Заявка!$D$16+Заявка!$A$16,TRUE)</f>
        <v>#N/A</v>
      </c>
      <c r="C792" s="36">
        <f t="shared" si="49"/>
        <v>50</v>
      </c>
      <c r="D792" s="67"/>
      <c r="E792" s="110"/>
      <c r="F792" s="110"/>
      <c r="G792" s="110"/>
      <c r="H792" s="110"/>
      <c r="I792" s="110"/>
      <c r="J792" s="113"/>
      <c r="K792" s="113"/>
      <c r="L792" s="113"/>
      <c r="M792" s="113"/>
      <c r="N792" s="113"/>
      <c r="O792" s="113"/>
      <c r="P792" s="113"/>
      <c r="Q792" s="113"/>
      <c r="R792" s="113"/>
      <c r="S792" s="113"/>
      <c r="T792" s="113"/>
      <c r="U792" s="113"/>
      <c r="V792" s="68"/>
      <c r="W792" s="69"/>
      <c r="X792" s="115" t="str">
        <f>Заявка!$L$10</f>
        <v>ООО "Довольный клиент"</v>
      </c>
      <c r="Y792" s="116"/>
      <c r="Z792" s="116"/>
      <c r="AA792" s="116"/>
      <c r="AB792" s="116"/>
      <c r="AC792" s="116"/>
      <c r="AD792" s="117"/>
      <c r="AE792" s="70"/>
    </row>
    <row r="793" spans="1:31" ht="12.75" customHeight="1" x14ac:dyDescent="0.25">
      <c r="A793" s="43" t="e">
        <f>IF($AF$13=Спр!$A$87,Ярлык!B793,IF(VLOOKUP($AF$4,Заявка!$D$17:$AH$29,Заявка!$AB$16,FALSE)&lt;Ярлык!C793,"",Ярлык!$AF$4))</f>
        <v>#N/A</v>
      </c>
      <c r="B793" s="34" t="e">
        <f>VLOOKUP(C793,Заявка!$A$17:$AH$29,Заявка!$D$16+Заявка!$A$16,TRUE)</f>
        <v>#N/A</v>
      </c>
      <c r="C793" s="36">
        <f t="shared" si="49"/>
        <v>50</v>
      </c>
      <c r="D793" s="67"/>
      <c r="E793" s="118" t="s">
        <v>78</v>
      </c>
      <c r="F793" s="119"/>
      <c r="G793" s="119"/>
      <c r="H793" s="119"/>
      <c r="I793" s="120"/>
      <c r="J793" s="124" t="e">
        <f>VLOOKUP($A793,Заявка!$D$17:$AH$29,Заявка!$E$16,FALSE)</f>
        <v>#N/A</v>
      </c>
      <c r="K793" s="124"/>
      <c r="L793" s="124"/>
      <c r="M793" s="124"/>
      <c r="N793" s="124"/>
      <c r="O793" s="126" t="e">
        <f>VLOOKUP($A793,Заявка!$D$17:$AH$29,Заявка!$J$16,FALSE)</f>
        <v>#N/A</v>
      </c>
      <c r="P793" s="127"/>
      <c r="Q793" s="127"/>
      <c r="R793" s="127"/>
      <c r="S793" s="127"/>
      <c r="T793" s="127"/>
      <c r="U793" s="128"/>
      <c r="V793" s="68"/>
      <c r="W793" s="69"/>
      <c r="X793" s="132" t="str">
        <f>Заявка!$L$9</f>
        <v>Москва</v>
      </c>
      <c r="Y793" s="133"/>
      <c r="Z793" s="133"/>
      <c r="AA793" s="133"/>
      <c r="AB793" s="133"/>
      <c r="AC793" s="133"/>
      <c r="AD793" s="134"/>
      <c r="AE793" s="70"/>
    </row>
    <row r="794" spans="1:31" ht="7.5" customHeight="1" x14ac:dyDescent="0.25">
      <c r="A794" s="43" t="e">
        <f>IF($AF$13=Спр!$A$87,Ярлык!B794,IF(VLOOKUP($AF$4,Заявка!$D$17:$AH$29,Заявка!$AB$16,FALSE)&lt;Ярлык!C794,"",Ярлык!$AF$4))</f>
        <v>#N/A</v>
      </c>
      <c r="B794" s="34" t="e">
        <f>VLOOKUP(C794,Заявка!$A$17:$AH$29,Заявка!$D$16+Заявка!$A$16,TRUE)</f>
        <v>#N/A</v>
      </c>
      <c r="C794" s="36">
        <f t="shared" si="49"/>
        <v>50</v>
      </c>
      <c r="D794" s="67"/>
      <c r="E794" s="121"/>
      <c r="F794" s="122"/>
      <c r="G794" s="122"/>
      <c r="H794" s="122"/>
      <c r="I794" s="123"/>
      <c r="J794" s="125"/>
      <c r="K794" s="125"/>
      <c r="L794" s="125"/>
      <c r="M794" s="125"/>
      <c r="N794" s="125"/>
      <c r="O794" s="129"/>
      <c r="P794" s="130"/>
      <c r="Q794" s="130"/>
      <c r="R794" s="130"/>
      <c r="S794" s="130"/>
      <c r="T794" s="130"/>
      <c r="U794" s="131"/>
      <c r="V794" s="68"/>
      <c r="W794" s="69"/>
      <c r="X794" s="135"/>
      <c r="Y794" s="136"/>
      <c r="Z794" s="136"/>
      <c r="AA794" s="136"/>
      <c r="AB794" s="136"/>
      <c r="AC794" s="136"/>
      <c r="AD794" s="137"/>
      <c r="AE794" s="70"/>
    </row>
    <row r="795" spans="1:31" ht="13.5" customHeight="1" x14ac:dyDescent="0.25">
      <c r="A795" s="43" t="e">
        <f>IF($AF$13=Спр!$A$87,Ярлык!B795,IF(VLOOKUP($AF$4,Заявка!$D$17:$AH$29,Заявка!$AB$16,FALSE)&lt;Ярлык!C795,"",Ярлык!$AF$4))</f>
        <v>#N/A</v>
      </c>
      <c r="B795" s="34" t="e">
        <f>VLOOKUP(C795,Заявка!$A$17:$AH$29,Заявка!$D$16+Заявка!$A$16,TRUE)</f>
        <v>#N/A</v>
      </c>
      <c r="C795" s="36">
        <f t="shared" si="49"/>
        <v>50</v>
      </c>
      <c r="D795" s="67"/>
      <c r="E795" s="96" t="s">
        <v>79</v>
      </c>
      <c r="F795" s="96"/>
      <c r="G795" s="96"/>
      <c r="H795" s="96"/>
      <c r="I795" s="96"/>
      <c r="J795" s="97" t="e">
        <f>VLOOKUP($A795,Заявка!$D$17:$AH$29,Заявка!$T$16,FALSE)</f>
        <v>#N/A</v>
      </c>
      <c r="K795" s="97"/>
      <c r="L795" s="97"/>
      <c r="M795" s="97"/>
      <c r="N795" s="97"/>
      <c r="O795" s="97"/>
      <c r="P795" s="97"/>
      <c r="Q795" s="97"/>
      <c r="R795" s="97"/>
      <c r="S795" s="97"/>
      <c r="T795" s="97"/>
      <c r="U795" s="97"/>
      <c r="V795" s="68"/>
      <c r="W795" s="69"/>
      <c r="X795" s="135"/>
      <c r="Y795" s="136"/>
      <c r="Z795" s="136"/>
      <c r="AA795" s="136"/>
      <c r="AB795" s="136"/>
      <c r="AC795" s="136"/>
      <c r="AD795" s="137"/>
      <c r="AE795" s="70"/>
    </row>
    <row r="796" spans="1:31" ht="3" customHeight="1" x14ac:dyDescent="0.25">
      <c r="A796" s="43" t="e">
        <f>IF($AF$13=Спр!$A$87,Ярлык!B796,IF(VLOOKUP($AF$4,Заявка!$D$17:$AH$29,Заявка!$AB$16,FALSE)&lt;Ярлык!C796,"",Ярлык!$AF$4))</f>
        <v>#N/A</v>
      </c>
      <c r="B796" s="34" t="e">
        <f>VLOOKUP(C796,Заявка!$A$17:$AH$29,Заявка!$D$16+Заявка!$A$16,TRUE)</f>
        <v>#N/A</v>
      </c>
      <c r="C796" s="36">
        <f t="shared" si="49"/>
        <v>50</v>
      </c>
      <c r="D796" s="67"/>
      <c r="E796" s="68"/>
      <c r="F796" s="68"/>
      <c r="G796" s="68"/>
      <c r="H796" s="68"/>
      <c r="I796" s="68"/>
      <c r="J796" s="68"/>
      <c r="K796" s="68"/>
      <c r="L796" s="68"/>
      <c r="M796" s="68"/>
      <c r="N796" s="68"/>
      <c r="O796" s="68"/>
      <c r="P796" s="68"/>
      <c r="Q796" s="68"/>
      <c r="R796" s="68"/>
      <c r="S796" s="68"/>
      <c r="T796" s="68"/>
      <c r="U796" s="68"/>
      <c r="V796" s="68"/>
      <c r="W796" s="69"/>
      <c r="X796" s="135" t="str">
        <f>Заявка!$L$11</f>
        <v>89991112223 Удальцов Вячеслав</v>
      </c>
      <c r="Y796" s="136"/>
      <c r="Z796" s="136"/>
      <c r="AA796" s="136"/>
      <c r="AB796" s="136"/>
      <c r="AC796" s="136"/>
      <c r="AD796" s="137"/>
      <c r="AE796" s="70"/>
    </row>
    <row r="797" spans="1:31" ht="15" customHeight="1" x14ac:dyDescent="0.25">
      <c r="A797" s="43" t="e">
        <f>IF($AF$13=Спр!$A$87,Ярлык!B797,IF(VLOOKUP($AF$4,Заявка!$D$17:$AH$29,Заявка!$AB$16,FALSE)&lt;Ярлык!C797,"",Ярлык!$AF$4))</f>
        <v>#N/A</v>
      </c>
      <c r="B797" s="34" t="e">
        <f>VLOOKUP(C797,Заявка!$A$17:$AH$29,Заявка!$D$16+Заявка!$A$16,TRUE)</f>
        <v>#N/A</v>
      </c>
      <c r="C797" s="36">
        <f t="shared" si="49"/>
        <v>50</v>
      </c>
      <c r="D797" s="67"/>
      <c r="E797" s="141" t="s">
        <v>80</v>
      </c>
      <c r="F797" s="141"/>
      <c r="G797" s="141"/>
      <c r="H797" s="141"/>
      <c r="I797" s="143">
        <f ca="1">TODAY()</f>
        <v>46093</v>
      </c>
      <c r="J797" s="144"/>
      <c r="K797" s="144"/>
      <c r="L797" s="144"/>
      <c r="M797" s="68"/>
      <c r="N797" s="141" t="s">
        <v>81</v>
      </c>
      <c r="O797" s="141"/>
      <c r="P797" s="141"/>
      <c r="Q797" s="141"/>
      <c r="R797" s="146"/>
      <c r="S797" s="147"/>
      <c r="T797" s="147"/>
      <c r="U797" s="147"/>
      <c r="V797" s="68"/>
      <c r="W797" s="69"/>
      <c r="X797" s="138"/>
      <c r="Y797" s="139"/>
      <c r="Z797" s="139"/>
      <c r="AA797" s="139"/>
      <c r="AB797" s="139"/>
      <c r="AC797" s="139"/>
      <c r="AD797" s="140"/>
      <c r="AE797" s="70"/>
    </row>
    <row r="798" spans="1:31" ht="6" customHeight="1" x14ac:dyDescent="0.25">
      <c r="A798" s="43" t="e">
        <f>IF($AF$13=Спр!$A$87,Ярлык!B798,IF(VLOOKUP($AF$4,Заявка!$D$17:$AH$29,Заявка!$AB$16,FALSE)&lt;Ярлык!C798,"",Ярлык!$AF$4))</f>
        <v>#N/A</v>
      </c>
      <c r="B798" s="34" t="e">
        <f>VLOOKUP(C798,Заявка!$A$17:$AH$29,Заявка!$D$16+Заявка!$A$16,TRUE)</f>
        <v>#N/A</v>
      </c>
      <c r="C798" s="36">
        <f t="shared" si="49"/>
        <v>50</v>
      </c>
      <c r="D798" s="67"/>
      <c r="E798" s="142"/>
      <c r="F798" s="142"/>
      <c r="G798" s="142"/>
      <c r="H798" s="142"/>
      <c r="I798" s="145"/>
      <c r="J798" s="145"/>
      <c r="K798" s="145"/>
      <c r="L798" s="145"/>
      <c r="M798" s="68"/>
      <c r="N798" s="142"/>
      <c r="O798" s="142"/>
      <c r="P798" s="142"/>
      <c r="Q798" s="142"/>
      <c r="R798" s="148"/>
      <c r="S798" s="148"/>
      <c r="T798" s="148"/>
      <c r="U798" s="148"/>
      <c r="V798" s="68"/>
      <c r="W798" s="69"/>
      <c r="X798" s="68"/>
      <c r="Y798" s="68"/>
      <c r="Z798" s="68"/>
      <c r="AA798" s="68"/>
      <c r="AB798" s="68"/>
      <c r="AC798" s="68"/>
      <c r="AD798" s="68"/>
      <c r="AE798" s="70"/>
    </row>
    <row r="799" spans="1:31" ht="6" customHeight="1" x14ac:dyDescent="0.25">
      <c r="A799" s="43" t="e">
        <f>IF($AF$13=Спр!$A$87,Ярлык!B799,IF(VLOOKUP($AF$4,Заявка!$D$17:$AH$29,Заявка!$AB$16,FALSE)&lt;Ярлык!C799,"",Ярлык!$AF$4))</f>
        <v>#N/A</v>
      </c>
      <c r="B799" s="34" t="e">
        <f>VLOOKUP(C799,Заявка!$A$17:$AH$29,Заявка!$D$16+Заявка!$A$16,TRUE)</f>
        <v>#N/A</v>
      </c>
      <c r="C799" s="37">
        <f t="shared" si="49"/>
        <v>50</v>
      </c>
      <c r="D799" s="76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77"/>
      <c r="P799" s="77"/>
      <c r="Q799" s="77"/>
      <c r="R799" s="77"/>
      <c r="S799" s="77"/>
      <c r="T799" s="77"/>
      <c r="U799" s="77"/>
      <c r="V799" s="77"/>
      <c r="W799" s="78"/>
      <c r="X799" s="77"/>
      <c r="Y799" s="77"/>
      <c r="Z799" s="77"/>
      <c r="AA799" s="77"/>
      <c r="AB799" s="77"/>
      <c r="AC799" s="77"/>
      <c r="AD799" s="77"/>
      <c r="AE799" s="79"/>
    </row>
    <row r="800" spans="1:31" ht="10.5" customHeight="1" thickBot="1" x14ac:dyDescent="0.3">
      <c r="A800" s="43" t="e">
        <f>IF($AF$13=Спр!$A$87,Ярлык!B800,IF(VLOOKUP($AF$4,Заявка!$D$17:$AH$29,Заявка!$AB$16,FALSE)&lt;Ярлык!C800,"",Ярлык!$AF$4))</f>
        <v>#N/A</v>
      </c>
      <c r="B800" s="34" t="e">
        <f>VLOOKUP(C800,Заявка!$A$17:$AH$29,Заявка!$D$16+Заявка!$A$16,TRUE)</f>
        <v>#N/A</v>
      </c>
      <c r="C800" s="37">
        <f>C799</f>
        <v>50</v>
      </c>
      <c r="D800" s="80"/>
      <c r="E800" s="80"/>
      <c r="F800" s="80"/>
      <c r="G800" s="80"/>
      <c r="H800" s="80"/>
      <c r="I800" s="80"/>
      <c r="J800" s="80"/>
      <c r="K800" s="80"/>
      <c r="L800" s="80"/>
      <c r="M800" s="80"/>
      <c r="N800" s="80"/>
      <c r="O800" s="80"/>
      <c r="P800" s="80"/>
      <c r="Q800" s="80"/>
      <c r="R800" s="80"/>
      <c r="S800" s="80"/>
      <c r="T800" s="80"/>
      <c r="U800" s="80"/>
      <c r="V800" s="80"/>
      <c r="W800" s="80"/>
      <c r="X800" s="80"/>
      <c r="Y800" s="80"/>
      <c r="Z800" s="80"/>
      <c r="AA800" s="80"/>
      <c r="AB800" s="80"/>
      <c r="AC800" s="80"/>
      <c r="AD800" s="80"/>
      <c r="AE800" s="80"/>
    </row>
    <row r="801" spans="1:31" ht="10.5" customHeight="1" x14ac:dyDescent="0.25">
      <c r="A801" s="43" t="e">
        <f>IF($AF$13=Спр!$A$87,Ярлык!B801,IF(VLOOKUP($AF$4,Заявка!$D$17:$AH$29,Заявка!$AB$16,FALSE)&lt;Ярлык!C801,"",Ярлык!$AF$4))</f>
        <v>#N/A</v>
      </c>
      <c r="B801" s="34" t="e">
        <f>VLOOKUP(C801,Заявка!$A$17:$AH$29,Заявка!$D$16+Заявка!$A$16,TRUE)</f>
        <v>#N/A</v>
      </c>
      <c r="C801" s="35">
        <f>C800+1</f>
        <v>51</v>
      </c>
    </row>
    <row r="802" spans="1:31" ht="3.75" customHeight="1" x14ac:dyDescent="0.25">
      <c r="A802" s="43" t="e">
        <f>IF($AF$13=Спр!$A$87,Ярлык!B802,IF(VLOOKUP($AF$4,Заявка!$D$17:$AH$29,Заявка!$AB$16,FALSE)&lt;Ярлык!C802,"",Ярлык!$AF$4))</f>
        <v>#N/A</v>
      </c>
      <c r="B802" s="34" t="e">
        <f>VLOOKUP(C802,Заявка!$A$17:$AH$29,Заявка!$D$16+Заявка!$A$16,TRUE)</f>
        <v>#N/A</v>
      </c>
      <c r="C802" s="36">
        <f>C801</f>
        <v>51</v>
      </c>
      <c r="D802" s="63"/>
      <c r="E802" s="64"/>
      <c r="F802" s="64"/>
      <c r="G802" s="64"/>
      <c r="H802" s="64"/>
      <c r="I802" s="64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64"/>
      <c r="V802" s="64"/>
      <c r="W802" s="65"/>
      <c r="X802" s="64"/>
      <c r="Y802" s="64"/>
      <c r="Z802" s="64"/>
      <c r="AA802" s="64"/>
      <c r="AB802" s="64"/>
      <c r="AC802" s="64"/>
      <c r="AD802" s="64"/>
      <c r="AE802" s="66"/>
    </row>
    <row r="803" spans="1:31" ht="18.75" customHeight="1" x14ac:dyDescent="0.25">
      <c r="A803" s="43" t="e">
        <f>IF($AF$13=Спр!$A$87,Ярлык!B803,IF(VLOOKUP($AF$4,Заявка!$D$17:$AH$29,Заявка!$AB$16,FALSE)&lt;Ярлык!C803,"",Ярлык!$AF$4))</f>
        <v>#N/A</v>
      </c>
      <c r="B803" s="34" t="e">
        <f>VLOOKUP(C803,Заявка!$A$17:$AH$29,Заявка!$D$16+Заявка!$A$16,TRUE)</f>
        <v>#N/A</v>
      </c>
      <c r="C803" s="36">
        <f t="shared" ref="C803:C815" si="50">C802</f>
        <v>51</v>
      </c>
      <c r="D803" s="67"/>
      <c r="E803" s="98" t="s">
        <v>83</v>
      </c>
      <c r="F803" s="98"/>
      <c r="G803" s="98"/>
      <c r="H803" s="98"/>
      <c r="I803" s="98"/>
      <c r="J803" s="99" t="e">
        <f>VLOOKUP($A802,Заявка!$D$17:$AH$29,Заявка!$H$16,FALSE)</f>
        <v>#N/A</v>
      </c>
      <c r="K803" s="100"/>
      <c r="L803" s="100"/>
      <c r="M803" s="100"/>
      <c r="N803" s="100"/>
      <c r="O803" s="100"/>
      <c r="P803" s="100"/>
      <c r="Q803" s="100"/>
      <c r="R803" s="100"/>
      <c r="S803" s="101"/>
      <c r="T803" s="68"/>
      <c r="U803" s="68"/>
      <c r="V803" s="68"/>
      <c r="W803" s="69"/>
      <c r="X803" s="102" t="s">
        <v>76</v>
      </c>
      <c r="Y803" s="103"/>
      <c r="Z803" s="103"/>
      <c r="AA803" s="104"/>
      <c r="AB803" s="105" t="s">
        <v>61</v>
      </c>
      <c r="AC803" s="106"/>
      <c r="AD803" s="107"/>
      <c r="AE803" s="70"/>
    </row>
    <row r="804" spans="1:31" ht="3" customHeight="1" x14ac:dyDescent="0.25">
      <c r="A804" s="43" t="e">
        <f>IF($AF$13=Спр!$A$87,Ярлык!B804,IF(VLOOKUP($AF$4,Заявка!$D$17:$AH$29,Заявка!$AB$16,FALSE)&lt;Ярлык!C804,"",Ярлык!$AF$4))</f>
        <v>#N/A</v>
      </c>
      <c r="B804" s="34" t="e">
        <f>VLOOKUP(C804,Заявка!$A$17:$AH$29,Заявка!$D$16+Заявка!$A$16,TRUE)</f>
        <v>#N/A</v>
      </c>
      <c r="C804" s="36">
        <f t="shared" si="50"/>
        <v>51</v>
      </c>
      <c r="D804" s="67"/>
      <c r="E804" s="71"/>
      <c r="F804" s="71"/>
      <c r="G804" s="71"/>
      <c r="H804" s="71"/>
      <c r="I804" s="71"/>
      <c r="J804" s="72"/>
      <c r="K804" s="72"/>
      <c r="L804" s="72"/>
      <c r="M804" s="72"/>
      <c r="N804" s="72"/>
      <c r="O804" s="72"/>
      <c r="P804" s="72"/>
      <c r="Q804" s="68"/>
      <c r="R804" s="73"/>
      <c r="S804" s="73"/>
      <c r="T804" s="73"/>
      <c r="U804" s="73"/>
      <c r="V804" s="74"/>
      <c r="W804" s="75"/>
      <c r="X804" s="74"/>
      <c r="Y804" s="74"/>
      <c r="Z804" s="74"/>
      <c r="AA804" s="74"/>
      <c r="AB804" s="74"/>
      <c r="AC804" s="74"/>
      <c r="AD804" s="74"/>
      <c r="AE804" s="70"/>
    </row>
    <row r="805" spans="1:31" ht="1.5" customHeight="1" x14ac:dyDescent="0.25">
      <c r="A805" s="43" t="e">
        <f>IF($AF$13=Спр!$A$87,Ярлык!B805,IF(VLOOKUP($AF$4,Заявка!$D$17:$AH$29,Заявка!$AB$16,FALSE)&lt;Ярлык!C805,"",Ярлык!$AF$4))</f>
        <v>#N/A</v>
      </c>
      <c r="B805" s="34" t="e">
        <f>VLOOKUP(C805,Заявка!$A$17:$AH$29,Заявка!$D$16+Заявка!$A$16,TRUE)</f>
        <v>#N/A</v>
      </c>
      <c r="C805" s="36">
        <f t="shared" si="50"/>
        <v>51</v>
      </c>
      <c r="D805" s="67"/>
      <c r="E805" s="68"/>
      <c r="F805" s="68"/>
      <c r="G805" s="68"/>
      <c r="H805" s="68"/>
      <c r="I805" s="68"/>
      <c r="J805" s="68"/>
      <c r="K805" s="68"/>
      <c r="L805" s="68"/>
      <c r="M805" s="68"/>
      <c r="N805" s="68"/>
      <c r="O805" s="68"/>
      <c r="P805" s="68"/>
      <c r="Q805" s="68"/>
      <c r="R805" s="68"/>
      <c r="S805" s="68"/>
      <c r="T805" s="68"/>
      <c r="U805" s="68"/>
      <c r="V805" s="68"/>
      <c r="W805" s="69"/>
      <c r="X805" s="68"/>
      <c r="Y805" s="68"/>
      <c r="Z805" s="68"/>
      <c r="AA805" s="68"/>
      <c r="AB805" s="68"/>
      <c r="AC805" s="68"/>
      <c r="AD805" s="68"/>
      <c r="AE805" s="70"/>
    </row>
    <row r="806" spans="1:31" ht="12" customHeight="1" x14ac:dyDescent="0.25">
      <c r="A806" s="43" t="e">
        <f>IF($AF$13=Спр!$A$87,Ярлык!B806,IF(VLOOKUP($AF$4,Заявка!$D$17:$AH$29,Заявка!$AB$16,FALSE)&lt;Ярлык!C806,"",Ярлык!$AF$4))</f>
        <v>#N/A</v>
      </c>
      <c r="B806" s="34" t="e">
        <f>VLOOKUP(C806,Заявка!$A$17:$AH$29,Заявка!$D$16+Заявка!$A$16,TRUE)</f>
        <v>#N/A</v>
      </c>
      <c r="C806" s="36">
        <f t="shared" si="50"/>
        <v>51</v>
      </c>
      <c r="D806" s="67"/>
      <c r="E806" s="108" t="s">
        <v>82</v>
      </c>
      <c r="F806" s="108"/>
      <c r="G806" s="108"/>
      <c r="H806" s="108"/>
      <c r="I806" s="108"/>
      <c r="J806" s="111" t="e">
        <f>VLOOKUP($A805,Заявка!$D$17:$AH$29,Заявка!$O$16,FALSE)</f>
        <v>#N/A</v>
      </c>
      <c r="K806" s="111"/>
      <c r="L806" s="111"/>
      <c r="M806" s="111"/>
      <c r="N806" s="111"/>
      <c r="O806" s="111"/>
      <c r="P806" s="111"/>
      <c r="Q806" s="111"/>
      <c r="R806" s="111"/>
      <c r="S806" s="111"/>
      <c r="T806" s="111"/>
      <c r="U806" s="111"/>
      <c r="V806" s="68"/>
      <c r="W806" s="69"/>
      <c r="X806" s="114" t="s">
        <v>77</v>
      </c>
      <c r="Y806" s="114"/>
      <c r="Z806" s="114"/>
      <c r="AA806" s="114"/>
      <c r="AB806" s="114"/>
      <c r="AC806" s="114"/>
      <c r="AD806" s="114"/>
      <c r="AE806" s="70"/>
    </row>
    <row r="807" spans="1:31" ht="3" customHeight="1" x14ac:dyDescent="0.25">
      <c r="A807" s="43" t="e">
        <f>IF($AF$13=Спр!$A$87,Ярлык!B807,IF(VLOOKUP($AF$4,Заявка!$D$17:$AH$29,Заявка!$AB$16,FALSE)&lt;Ярлык!C807,"",Ярлык!$AF$4))</f>
        <v>#N/A</v>
      </c>
      <c r="B807" s="34" t="e">
        <f>VLOOKUP(C807,Заявка!$A$17:$AH$29,Заявка!$D$16+Заявка!$A$16,TRUE)</f>
        <v>#N/A</v>
      </c>
      <c r="C807" s="36">
        <f t="shared" si="50"/>
        <v>51</v>
      </c>
      <c r="D807" s="67"/>
      <c r="E807" s="109"/>
      <c r="F807" s="109"/>
      <c r="G807" s="109"/>
      <c r="H807" s="109"/>
      <c r="I807" s="109"/>
      <c r="J807" s="112"/>
      <c r="K807" s="112"/>
      <c r="L807" s="112"/>
      <c r="M807" s="112"/>
      <c r="N807" s="112"/>
      <c r="O807" s="112"/>
      <c r="P807" s="112"/>
      <c r="Q807" s="112"/>
      <c r="R807" s="112"/>
      <c r="S807" s="112"/>
      <c r="T807" s="112"/>
      <c r="U807" s="112"/>
      <c r="V807" s="68"/>
      <c r="W807" s="69"/>
      <c r="X807" s="68"/>
      <c r="Y807" s="68"/>
      <c r="Z807" s="68"/>
      <c r="AA807" s="68"/>
      <c r="AB807" s="68"/>
      <c r="AC807" s="68"/>
      <c r="AD807" s="68"/>
      <c r="AE807" s="70"/>
    </row>
    <row r="808" spans="1:31" ht="15" customHeight="1" x14ac:dyDescent="0.25">
      <c r="A808" s="43" t="e">
        <f>IF($AF$13=Спр!$A$87,Ярлык!B808,IF(VLOOKUP($AF$4,Заявка!$D$17:$AH$29,Заявка!$AB$16,FALSE)&lt;Ярлык!C808,"",Ярлык!$AF$4))</f>
        <v>#N/A</v>
      </c>
      <c r="B808" s="34" t="e">
        <f>VLOOKUP(C808,Заявка!$A$17:$AH$29,Заявка!$D$16+Заявка!$A$16,TRUE)</f>
        <v>#N/A</v>
      </c>
      <c r="C808" s="36">
        <f t="shared" si="50"/>
        <v>51</v>
      </c>
      <c r="D808" s="67"/>
      <c r="E808" s="110"/>
      <c r="F808" s="110"/>
      <c r="G808" s="110"/>
      <c r="H808" s="110"/>
      <c r="I808" s="110"/>
      <c r="J808" s="113"/>
      <c r="K808" s="113"/>
      <c r="L808" s="113"/>
      <c r="M808" s="113"/>
      <c r="N808" s="113"/>
      <c r="O808" s="113"/>
      <c r="P808" s="113"/>
      <c r="Q808" s="113"/>
      <c r="R808" s="113"/>
      <c r="S808" s="113"/>
      <c r="T808" s="113"/>
      <c r="U808" s="113"/>
      <c r="V808" s="68"/>
      <c r="W808" s="69"/>
      <c r="X808" s="115" t="str">
        <f>Заявка!$L$10</f>
        <v>ООО "Довольный клиент"</v>
      </c>
      <c r="Y808" s="116"/>
      <c r="Z808" s="116"/>
      <c r="AA808" s="116"/>
      <c r="AB808" s="116"/>
      <c r="AC808" s="116"/>
      <c r="AD808" s="117"/>
      <c r="AE808" s="70"/>
    </row>
    <row r="809" spans="1:31" ht="12.75" customHeight="1" x14ac:dyDescent="0.25">
      <c r="A809" s="43" t="e">
        <f>IF($AF$13=Спр!$A$87,Ярлык!B809,IF(VLOOKUP($AF$4,Заявка!$D$17:$AH$29,Заявка!$AB$16,FALSE)&lt;Ярлык!C809,"",Ярлык!$AF$4))</f>
        <v>#N/A</v>
      </c>
      <c r="B809" s="34" t="e">
        <f>VLOOKUP(C809,Заявка!$A$17:$AH$29,Заявка!$D$16+Заявка!$A$16,TRUE)</f>
        <v>#N/A</v>
      </c>
      <c r="C809" s="36">
        <f t="shared" si="50"/>
        <v>51</v>
      </c>
      <c r="D809" s="67"/>
      <c r="E809" s="118" t="s">
        <v>78</v>
      </c>
      <c r="F809" s="119"/>
      <c r="G809" s="119"/>
      <c r="H809" s="119"/>
      <c r="I809" s="120"/>
      <c r="J809" s="124" t="e">
        <f>VLOOKUP($A809,Заявка!$D$17:$AH$29,Заявка!$E$16,FALSE)</f>
        <v>#N/A</v>
      </c>
      <c r="K809" s="124"/>
      <c r="L809" s="124"/>
      <c r="M809" s="124"/>
      <c r="N809" s="124"/>
      <c r="O809" s="126" t="e">
        <f>VLOOKUP($A809,Заявка!$D$17:$AH$29,Заявка!$J$16,FALSE)</f>
        <v>#N/A</v>
      </c>
      <c r="P809" s="127"/>
      <c r="Q809" s="127"/>
      <c r="R809" s="127"/>
      <c r="S809" s="127"/>
      <c r="T809" s="127"/>
      <c r="U809" s="128"/>
      <c r="V809" s="68"/>
      <c r="W809" s="69"/>
      <c r="X809" s="132" t="str">
        <f>Заявка!$L$9</f>
        <v>Москва</v>
      </c>
      <c r="Y809" s="133"/>
      <c r="Z809" s="133"/>
      <c r="AA809" s="133"/>
      <c r="AB809" s="133"/>
      <c r="AC809" s="133"/>
      <c r="AD809" s="134"/>
      <c r="AE809" s="70"/>
    </row>
    <row r="810" spans="1:31" ht="7.5" customHeight="1" x14ac:dyDescent="0.25">
      <c r="A810" s="43" t="e">
        <f>IF($AF$13=Спр!$A$87,Ярлык!B810,IF(VLOOKUP($AF$4,Заявка!$D$17:$AH$29,Заявка!$AB$16,FALSE)&lt;Ярлык!C810,"",Ярлык!$AF$4))</f>
        <v>#N/A</v>
      </c>
      <c r="B810" s="34" t="e">
        <f>VLOOKUP(C810,Заявка!$A$17:$AH$29,Заявка!$D$16+Заявка!$A$16,TRUE)</f>
        <v>#N/A</v>
      </c>
      <c r="C810" s="36">
        <f t="shared" si="50"/>
        <v>51</v>
      </c>
      <c r="D810" s="67"/>
      <c r="E810" s="121"/>
      <c r="F810" s="122"/>
      <c r="G810" s="122"/>
      <c r="H810" s="122"/>
      <c r="I810" s="123"/>
      <c r="J810" s="125"/>
      <c r="K810" s="125"/>
      <c r="L810" s="125"/>
      <c r="M810" s="125"/>
      <c r="N810" s="125"/>
      <c r="O810" s="129"/>
      <c r="P810" s="130"/>
      <c r="Q810" s="130"/>
      <c r="R810" s="130"/>
      <c r="S810" s="130"/>
      <c r="T810" s="130"/>
      <c r="U810" s="131"/>
      <c r="V810" s="68"/>
      <c r="W810" s="69"/>
      <c r="X810" s="135"/>
      <c r="Y810" s="136"/>
      <c r="Z810" s="136"/>
      <c r="AA810" s="136"/>
      <c r="AB810" s="136"/>
      <c r="AC810" s="136"/>
      <c r="AD810" s="137"/>
      <c r="AE810" s="70"/>
    </row>
    <row r="811" spans="1:31" ht="13.5" customHeight="1" x14ac:dyDescent="0.25">
      <c r="A811" s="43" t="e">
        <f>IF($AF$13=Спр!$A$87,Ярлык!B811,IF(VLOOKUP($AF$4,Заявка!$D$17:$AH$29,Заявка!$AB$16,FALSE)&lt;Ярлык!C811,"",Ярлык!$AF$4))</f>
        <v>#N/A</v>
      </c>
      <c r="B811" s="34" t="e">
        <f>VLOOKUP(C811,Заявка!$A$17:$AH$29,Заявка!$D$16+Заявка!$A$16,TRUE)</f>
        <v>#N/A</v>
      </c>
      <c r="C811" s="36">
        <f t="shared" si="50"/>
        <v>51</v>
      </c>
      <c r="D811" s="67"/>
      <c r="E811" s="96" t="s">
        <v>79</v>
      </c>
      <c r="F811" s="96"/>
      <c r="G811" s="96"/>
      <c r="H811" s="96"/>
      <c r="I811" s="96"/>
      <c r="J811" s="97" t="e">
        <f>VLOOKUP($A811,Заявка!$D$17:$AH$29,Заявка!$T$16,FALSE)</f>
        <v>#N/A</v>
      </c>
      <c r="K811" s="97"/>
      <c r="L811" s="97"/>
      <c r="M811" s="97"/>
      <c r="N811" s="97"/>
      <c r="O811" s="97"/>
      <c r="P811" s="97"/>
      <c r="Q811" s="97"/>
      <c r="R811" s="97"/>
      <c r="S811" s="97"/>
      <c r="T811" s="97"/>
      <c r="U811" s="97"/>
      <c r="V811" s="68"/>
      <c r="W811" s="69"/>
      <c r="X811" s="135"/>
      <c r="Y811" s="136"/>
      <c r="Z811" s="136"/>
      <c r="AA811" s="136"/>
      <c r="AB811" s="136"/>
      <c r="AC811" s="136"/>
      <c r="AD811" s="137"/>
      <c r="AE811" s="70"/>
    </row>
    <row r="812" spans="1:31" ht="3" customHeight="1" x14ac:dyDescent="0.25">
      <c r="A812" s="43" t="e">
        <f>IF($AF$13=Спр!$A$87,Ярлык!B812,IF(VLOOKUP($AF$4,Заявка!$D$17:$AH$29,Заявка!$AB$16,FALSE)&lt;Ярлык!C812,"",Ярлык!$AF$4))</f>
        <v>#N/A</v>
      </c>
      <c r="B812" s="34" t="e">
        <f>VLOOKUP(C812,Заявка!$A$17:$AH$29,Заявка!$D$16+Заявка!$A$16,TRUE)</f>
        <v>#N/A</v>
      </c>
      <c r="C812" s="36">
        <f t="shared" si="50"/>
        <v>51</v>
      </c>
      <c r="D812" s="67"/>
      <c r="E812" s="68"/>
      <c r="F812" s="68"/>
      <c r="G812" s="68"/>
      <c r="H812" s="68"/>
      <c r="I812" s="68"/>
      <c r="J812" s="68"/>
      <c r="K812" s="68"/>
      <c r="L812" s="68"/>
      <c r="M812" s="68"/>
      <c r="N812" s="68"/>
      <c r="O812" s="68"/>
      <c r="P812" s="68"/>
      <c r="Q812" s="68"/>
      <c r="R812" s="68"/>
      <c r="S812" s="68"/>
      <c r="T812" s="68"/>
      <c r="U812" s="68"/>
      <c r="V812" s="68"/>
      <c r="W812" s="69"/>
      <c r="X812" s="135" t="str">
        <f>Заявка!$L$11</f>
        <v>89991112223 Удальцов Вячеслав</v>
      </c>
      <c r="Y812" s="136"/>
      <c r="Z812" s="136"/>
      <c r="AA812" s="136"/>
      <c r="AB812" s="136"/>
      <c r="AC812" s="136"/>
      <c r="AD812" s="137"/>
      <c r="AE812" s="70"/>
    </row>
    <row r="813" spans="1:31" ht="15" customHeight="1" x14ac:dyDescent="0.25">
      <c r="A813" s="43" t="e">
        <f>IF($AF$13=Спр!$A$87,Ярлык!B813,IF(VLOOKUP($AF$4,Заявка!$D$17:$AH$29,Заявка!$AB$16,FALSE)&lt;Ярлык!C813,"",Ярлык!$AF$4))</f>
        <v>#N/A</v>
      </c>
      <c r="B813" s="34" t="e">
        <f>VLOOKUP(C813,Заявка!$A$17:$AH$29,Заявка!$D$16+Заявка!$A$16,TRUE)</f>
        <v>#N/A</v>
      </c>
      <c r="C813" s="36">
        <f t="shared" si="50"/>
        <v>51</v>
      </c>
      <c r="D813" s="67"/>
      <c r="E813" s="141" t="s">
        <v>80</v>
      </c>
      <c r="F813" s="141"/>
      <c r="G813" s="141"/>
      <c r="H813" s="141"/>
      <c r="I813" s="143">
        <f ca="1">TODAY()</f>
        <v>46093</v>
      </c>
      <c r="J813" s="144"/>
      <c r="K813" s="144"/>
      <c r="L813" s="144"/>
      <c r="M813" s="68"/>
      <c r="N813" s="141" t="s">
        <v>81</v>
      </c>
      <c r="O813" s="141"/>
      <c r="P813" s="141"/>
      <c r="Q813" s="141"/>
      <c r="R813" s="146"/>
      <c r="S813" s="147"/>
      <c r="T813" s="147"/>
      <c r="U813" s="147"/>
      <c r="V813" s="68"/>
      <c r="W813" s="69"/>
      <c r="X813" s="138"/>
      <c r="Y813" s="139"/>
      <c r="Z813" s="139"/>
      <c r="AA813" s="139"/>
      <c r="AB813" s="139"/>
      <c r="AC813" s="139"/>
      <c r="AD813" s="140"/>
      <c r="AE813" s="70"/>
    </row>
    <row r="814" spans="1:31" ht="6" customHeight="1" x14ac:dyDescent="0.25">
      <c r="A814" s="43" t="e">
        <f>IF($AF$13=Спр!$A$87,Ярлык!B814,IF(VLOOKUP($AF$4,Заявка!$D$17:$AH$29,Заявка!$AB$16,FALSE)&lt;Ярлык!C814,"",Ярлык!$AF$4))</f>
        <v>#N/A</v>
      </c>
      <c r="B814" s="34" t="e">
        <f>VLOOKUP(C814,Заявка!$A$17:$AH$29,Заявка!$D$16+Заявка!$A$16,TRUE)</f>
        <v>#N/A</v>
      </c>
      <c r="C814" s="36">
        <f t="shared" si="50"/>
        <v>51</v>
      </c>
      <c r="D814" s="67"/>
      <c r="E814" s="142"/>
      <c r="F814" s="142"/>
      <c r="G814" s="142"/>
      <c r="H814" s="142"/>
      <c r="I814" s="145"/>
      <c r="J814" s="145"/>
      <c r="K814" s="145"/>
      <c r="L814" s="145"/>
      <c r="M814" s="68"/>
      <c r="N814" s="142"/>
      <c r="O814" s="142"/>
      <c r="P814" s="142"/>
      <c r="Q814" s="142"/>
      <c r="R814" s="148"/>
      <c r="S814" s="148"/>
      <c r="T814" s="148"/>
      <c r="U814" s="148"/>
      <c r="V814" s="68"/>
      <c r="W814" s="69"/>
      <c r="X814" s="68"/>
      <c r="Y814" s="68"/>
      <c r="Z814" s="68"/>
      <c r="AA814" s="68"/>
      <c r="AB814" s="68"/>
      <c r="AC814" s="68"/>
      <c r="AD814" s="68"/>
      <c r="AE814" s="70"/>
    </row>
    <row r="815" spans="1:31" ht="6" customHeight="1" x14ac:dyDescent="0.25">
      <c r="A815" s="43" t="e">
        <f>IF($AF$13=Спр!$A$87,Ярлык!B815,IF(VLOOKUP($AF$4,Заявка!$D$17:$AH$29,Заявка!$AB$16,FALSE)&lt;Ярлык!C815,"",Ярлык!$AF$4))</f>
        <v>#N/A</v>
      </c>
      <c r="B815" s="34" t="e">
        <f>VLOOKUP(C815,Заявка!$A$17:$AH$29,Заявка!$D$16+Заявка!$A$16,TRUE)</f>
        <v>#N/A</v>
      </c>
      <c r="C815" s="37">
        <f t="shared" si="50"/>
        <v>51</v>
      </c>
      <c r="D815" s="76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77"/>
      <c r="P815" s="77"/>
      <c r="Q815" s="77"/>
      <c r="R815" s="77"/>
      <c r="S815" s="77"/>
      <c r="T815" s="77"/>
      <c r="U815" s="77"/>
      <c r="V815" s="77"/>
      <c r="W815" s="78"/>
      <c r="X815" s="77"/>
      <c r="Y815" s="77"/>
      <c r="Z815" s="77"/>
      <c r="AA815" s="77"/>
      <c r="AB815" s="77"/>
      <c r="AC815" s="77"/>
      <c r="AD815" s="77"/>
      <c r="AE815" s="79"/>
    </row>
    <row r="816" spans="1:31" ht="10.5" customHeight="1" thickBot="1" x14ac:dyDescent="0.3">
      <c r="A816" s="43" t="e">
        <f>IF($AF$13=Спр!$A$87,Ярлык!B816,IF(VLOOKUP($AF$4,Заявка!$D$17:$AH$29,Заявка!$AB$16,FALSE)&lt;Ярлык!C816,"",Ярлык!$AF$4))</f>
        <v>#N/A</v>
      </c>
      <c r="B816" s="34" t="e">
        <f>VLOOKUP(C816,Заявка!$A$17:$AH$29,Заявка!$D$16+Заявка!$A$16,TRUE)</f>
        <v>#N/A</v>
      </c>
      <c r="C816" s="37">
        <f>C815</f>
        <v>51</v>
      </c>
      <c r="D816" s="80"/>
      <c r="E816" s="80"/>
      <c r="F816" s="80"/>
      <c r="G816" s="80"/>
      <c r="H816" s="80"/>
      <c r="I816" s="80"/>
      <c r="J816" s="80"/>
      <c r="K816" s="80"/>
      <c r="L816" s="80"/>
      <c r="M816" s="80"/>
      <c r="N816" s="80"/>
      <c r="O816" s="80"/>
      <c r="P816" s="80"/>
      <c r="Q816" s="80"/>
      <c r="R816" s="80"/>
      <c r="S816" s="80"/>
      <c r="T816" s="80"/>
      <c r="U816" s="80"/>
      <c r="V816" s="80"/>
      <c r="W816" s="80"/>
      <c r="X816" s="80"/>
      <c r="Y816" s="80"/>
      <c r="Z816" s="80"/>
      <c r="AA816" s="80"/>
      <c r="AB816" s="80"/>
      <c r="AC816" s="80"/>
      <c r="AD816" s="80"/>
      <c r="AE816" s="80"/>
    </row>
    <row r="817" spans="1:31" ht="10.5" customHeight="1" x14ac:dyDescent="0.25">
      <c r="A817" s="43" t="e">
        <f>IF($AF$13=Спр!$A$87,Ярлык!B817,IF(VLOOKUP($AF$4,Заявка!$D$17:$AH$29,Заявка!$AB$16,FALSE)&lt;Ярлык!C817,"",Ярлык!$AF$4))</f>
        <v>#N/A</v>
      </c>
      <c r="B817" s="34" t="e">
        <f>VLOOKUP(C817,Заявка!$A$17:$AH$29,Заявка!$D$16+Заявка!$A$16,TRUE)</f>
        <v>#N/A</v>
      </c>
      <c r="C817" s="35">
        <f>C816+1</f>
        <v>52</v>
      </c>
    </row>
    <row r="818" spans="1:31" ht="3.75" customHeight="1" x14ac:dyDescent="0.25">
      <c r="A818" s="43" t="e">
        <f>IF($AF$13=Спр!$A$87,Ярлык!B818,IF(VLOOKUP($AF$4,Заявка!$D$17:$AH$29,Заявка!$AB$16,FALSE)&lt;Ярлык!C818,"",Ярлык!$AF$4))</f>
        <v>#N/A</v>
      </c>
      <c r="B818" s="34" t="e">
        <f>VLOOKUP(C818,Заявка!$A$17:$AH$29,Заявка!$D$16+Заявка!$A$16,TRUE)</f>
        <v>#N/A</v>
      </c>
      <c r="C818" s="36">
        <f>C817</f>
        <v>52</v>
      </c>
      <c r="D818" s="63"/>
      <c r="E818" s="64"/>
      <c r="F818" s="64"/>
      <c r="G818" s="64"/>
      <c r="H818" s="64"/>
      <c r="I818" s="64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64"/>
      <c r="V818" s="64"/>
      <c r="W818" s="65"/>
      <c r="X818" s="64"/>
      <c r="Y818" s="64"/>
      <c r="Z818" s="64"/>
      <c r="AA818" s="64"/>
      <c r="AB818" s="64"/>
      <c r="AC818" s="64"/>
      <c r="AD818" s="64"/>
      <c r="AE818" s="66"/>
    </row>
    <row r="819" spans="1:31" ht="18.75" customHeight="1" x14ac:dyDescent="0.25">
      <c r="A819" s="43" t="e">
        <f>IF($AF$13=Спр!$A$87,Ярлык!B819,IF(VLOOKUP($AF$4,Заявка!$D$17:$AH$29,Заявка!$AB$16,FALSE)&lt;Ярлык!C819,"",Ярлык!$AF$4))</f>
        <v>#N/A</v>
      </c>
      <c r="B819" s="34" t="e">
        <f>VLOOKUP(C819,Заявка!$A$17:$AH$29,Заявка!$D$16+Заявка!$A$16,TRUE)</f>
        <v>#N/A</v>
      </c>
      <c r="C819" s="36">
        <f t="shared" ref="C819:C831" si="51">C818</f>
        <v>52</v>
      </c>
      <c r="D819" s="67"/>
      <c r="E819" s="98" t="s">
        <v>83</v>
      </c>
      <c r="F819" s="98"/>
      <c r="G819" s="98"/>
      <c r="H819" s="98"/>
      <c r="I819" s="98"/>
      <c r="J819" s="99" t="e">
        <f>VLOOKUP($A818,Заявка!$D$17:$AH$29,Заявка!$H$16,FALSE)</f>
        <v>#N/A</v>
      </c>
      <c r="K819" s="100"/>
      <c r="L819" s="100"/>
      <c r="M819" s="100"/>
      <c r="N819" s="100"/>
      <c r="O819" s="100"/>
      <c r="P819" s="100"/>
      <c r="Q819" s="100"/>
      <c r="R819" s="100"/>
      <c r="S819" s="101"/>
      <c r="T819" s="68"/>
      <c r="U819" s="68"/>
      <c r="V819" s="68"/>
      <c r="W819" s="69"/>
      <c r="X819" s="102" t="s">
        <v>76</v>
      </c>
      <c r="Y819" s="103"/>
      <c r="Z819" s="103"/>
      <c r="AA819" s="104"/>
      <c r="AB819" s="105" t="s">
        <v>61</v>
      </c>
      <c r="AC819" s="106"/>
      <c r="AD819" s="107"/>
      <c r="AE819" s="70"/>
    </row>
    <row r="820" spans="1:31" ht="3" customHeight="1" x14ac:dyDescent="0.25">
      <c r="A820" s="43" t="e">
        <f>IF($AF$13=Спр!$A$87,Ярлык!B820,IF(VLOOKUP($AF$4,Заявка!$D$17:$AH$29,Заявка!$AB$16,FALSE)&lt;Ярлык!C820,"",Ярлык!$AF$4))</f>
        <v>#N/A</v>
      </c>
      <c r="B820" s="34" t="e">
        <f>VLOOKUP(C820,Заявка!$A$17:$AH$29,Заявка!$D$16+Заявка!$A$16,TRUE)</f>
        <v>#N/A</v>
      </c>
      <c r="C820" s="36">
        <f t="shared" si="51"/>
        <v>52</v>
      </c>
      <c r="D820" s="67"/>
      <c r="E820" s="71"/>
      <c r="F820" s="71"/>
      <c r="G820" s="71"/>
      <c r="H820" s="71"/>
      <c r="I820" s="71"/>
      <c r="J820" s="72"/>
      <c r="K820" s="72"/>
      <c r="L820" s="72"/>
      <c r="M820" s="72"/>
      <c r="N820" s="72"/>
      <c r="O820" s="72"/>
      <c r="P820" s="72"/>
      <c r="Q820" s="68"/>
      <c r="R820" s="73"/>
      <c r="S820" s="73"/>
      <c r="T820" s="73"/>
      <c r="U820" s="73"/>
      <c r="V820" s="74"/>
      <c r="W820" s="75"/>
      <c r="X820" s="74"/>
      <c r="Y820" s="74"/>
      <c r="Z820" s="74"/>
      <c r="AA820" s="74"/>
      <c r="AB820" s="74"/>
      <c r="AC820" s="74"/>
      <c r="AD820" s="74"/>
      <c r="AE820" s="70"/>
    </row>
    <row r="821" spans="1:31" ht="1.5" customHeight="1" x14ac:dyDescent="0.25">
      <c r="A821" s="43" t="e">
        <f>IF($AF$13=Спр!$A$87,Ярлык!B821,IF(VLOOKUP($AF$4,Заявка!$D$17:$AH$29,Заявка!$AB$16,FALSE)&lt;Ярлык!C821,"",Ярлык!$AF$4))</f>
        <v>#N/A</v>
      </c>
      <c r="B821" s="34" t="e">
        <f>VLOOKUP(C821,Заявка!$A$17:$AH$29,Заявка!$D$16+Заявка!$A$16,TRUE)</f>
        <v>#N/A</v>
      </c>
      <c r="C821" s="36">
        <f t="shared" si="51"/>
        <v>52</v>
      </c>
      <c r="D821" s="67"/>
      <c r="E821" s="68"/>
      <c r="F821" s="68"/>
      <c r="G821" s="68"/>
      <c r="H821" s="68"/>
      <c r="I821" s="68"/>
      <c r="J821" s="68"/>
      <c r="K821" s="68"/>
      <c r="L821" s="68"/>
      <c r="M821" s="68"/>
      <c r="N821" s="68"/>
      <c r="O821" s="68"/>
      <c r="P821" s="68"/>
      <c r="Q821" s="68"/>
      <c r="R821" s="68"/>
      <c r="S821" s="68"/>
      <c r="T821" s="68"/>
      <c r="U821" s="68"/>
      <c r="V821" s="68"/>
      <c r="W821" s="69"/>
      <c r="X821" s="68"/>
      <c r="Y821" s="68"/>
      <c r="Z821" s="68"/>
      <c r="AA821" s="68"/>
      <c r="AB821" s="68"/>
      <c r="AC821" s="68"/>
      <c r="AD821" s="68"/>
      <c r="AE821" s="70"/>
    </row>
    <row r="822" spans="1:31" ht="12" customHeight="1" x14ac:dyDescent="0.25">
      <c r="A822" s="43" t="e">
        <f>IF($AF$13=Спр!$A$87,Ярлык!B822,IF(VLOOKUP($AF$4,Заявка!$D$17:$AH$29,Заявка!$AB$16,FALSE)&lt;Ярлык!C822,"",Ярлык!$AF$4))</f>
        <v>#N/A</v>
      </c>
      <c r="B822" s="34" t="e">
        <f>VLOOKUP(C822,Заявка!$A$17:$AH$29,Заявка!$D$16+Заявка!$A$16,TRUE)</f>
        <v>#N/A</v>
      </c>
      <c r="C822" s="36">
        <f t="shared" si="51"/>
        <v>52</v>
      </c>
      <c r="D822" s="67"/>
      <c r="E822" s="108" t="s">
        <v>82</v>
      </c>
      <c r="F822" s="108"/>
      <c r="G822" s="108"/>
      <c r="H822" s="108"/>
      <c r="I822" s="108"/>
      <c r="J822" s="111" t="e">
        <f>VLOOKUP($A821,Заявка!$D$17:$AH$29,Заявка!$O$16,FALSE)</f>
        <v>#N/A</v>
      </c>
      <c r="K822" s="111"/>
      <c r="L822" s="111"/>
      <c r="M822" s="111"/>
      <c r="N822" s="111"/>
      <c r="O822" s="111"/>
      <c r="P822" s="111"/>
      <c r="Q822" s="111"/>
      <c r="R822" s="111"/>
      <c r="S822" s="111"/>
      <c r="T822" s="111"/>
      <c r="U822" s="111"/>
      <c r="V822" s="68"/>
      <c r="W822" s="69"/>
      <c r="X822" s="114" t="s">
        <v>77</v>
      </c>
      <c r="Y822" s="114"/>
      <c r="Z822" s="114"/>
      <c r="AA822" s="114"/>
      <c r="AB822" s="114"/>
      <c r="AC822" s="114"/>
      <c r="AD822" s="114"/>
      <c r="AE822" s="70"/>
    </row>
    <row r="823" spans="1:31" ht="3" customHeight="1" x14ac:dyDescent="0.25">
      <c r="A823" s="43" t="e">
        <f>IF($AF$13=Спр!$A$87,Ярлык!B823,IF(VLOOKUP($AF$4,Заявка!$D$17:$AH$29,Заявка!$AB$16,FALSE)&lt;Ярлык!C823,"",Ярлык!$AF$4))</f>
        <v>#N/A</v>
      </c>
      <c r="B823" s="34" t="e">
        <f>VLOOKUP(C823,Заявка!$A$17:$AH$29,Заявка!$D$16+Заявка!$A$16,TRUE)</f>
        <v>#N/A</v>
      </c>
      <c r="C823" s="36">
        <f t="shared" si="51"/>
        <v>52</v>
      </c>
      <c r="D823" s="67"/>
      <c r="E823" s="109"/>
      <c r="F823" s="109"/>
      <c r="G823" s="109"/>
      <c r="H823" s="109"/>
      <c r="I823" s="109"/>
      <c r="J823" s="112"/>
      <c r="K823" s="112"/>
      <c r="L823" s="112"/>
      <c r="M823" s="112"/>
      <c r="N823" s="112"/>
      <c r="O823" s="112"/>
      <c r="P823" s="112"/>
      <c r="Q823" s="112"/>
      <c r="R823" s="112"/>
      <c r="S823" s="112"/>
      <c r="T823" s="112"/>
      <c r="U823" s="112"/>
      <c r="V823" s="68"/>
      <c r="W823" s="69"/>
      <c r="X823" s="68"/>
      <c r="Y823" s="68"/>
      <c r="Z823" s="68"/>
      <c r="AA823" s="68"/>
      <c r="AB823" s="68"/>
      <c r="AC823" s="68"/>
      <c r="AD823" s="68"/>
      <c r="AE823" s="70"/>
    </row>
    <row r="824" spans="1:31" ht="15" customHeight="1" x14ac:dyDescent="0.25">
      <c r="A824" s="43" t="e">
        <f>IF($AF$13=Спр!$A$87,Ярлык!B824,IF(VLOOKUP($AF$4,Заявка!$D$17:$AH$29,Заявка!$AB$16,FALSE)&lt;Ярлык!C824,"",Ярлык!$AF$4))</f>
        <v>#N/A</v>
      </c>
      <c r="B824" s="34" t="e">
        <f>VLOOKUP(C824,Заявка!$A$17:$AH$29,Заявка!$D$16+Заявка!$A$16,TRUE)</f>
        <v>#N/A</v>
      </c>
      <c r="C824" s="36">
        <f t="shared" si="51"/>
        <v>52</v>
      </c>
      <c r="D824" s="67"/>
      <c r="E824" s="110"/>
      <c r="F824" s="110"/>
      <c r="G824" s="110"/>
      <c r="H824" s="110"/>
      <c r="I824" s="110"/>
      <c r="J824" s="113"/>
      <c r="K824" s="113"/>
      <c r="L824" s="113"/>
      <c r="M824" s="113"/>
      <c r="N824" s="113"/>
      <c r="O824" s="113"/>
      <c r="P824" s="113"/>
      <c r="Q824" s="113"/>
      <c r="R824" s="113"/>
      <c r="S824" s="113"/>
      <c r="T824" s="113"/>
      <c r="U824" s="113"/>
      <c r="V824" s="68"/>
      <c r="W824" s="69"/>
      <c r="X824" s="115" t="str">
        <f>Заявка!$L$10</f>
        <v>ООО "Довольный клиент"</v>
      </c>
      <c r="Y824" s="116"/>
      <c r="Z824" s="116"/>
      <c r="AA824" s="116"/>
      <c r="AB824" s="116"/>
      <c r="AC824" s="116"/>
      <c r="AD824" s="117"/>
      <c r="AE824" s="70"/>
    </row>
    <row r="825" spans="1:31" ht="12.75" customHeight="1" x14ac:dyDescent="0.25">
      <c r="A825" s="43" t="e">
        <f>IF($AF$13=Спр!$A$87,Ярлык!B825,IF(VLOOKUP($AF$4,Заявка!$D$17:$AH$29,Заявка!$AB$16,FALSE)&lt;Ярлык!C825,"",Ярлык!$AF$4))</f>
        <v>#N/A</v>
      </c>
      <c r="B825" s="34" t="e">
        <f>VLOOKUP(C825,Заявка!$A$17:$AH$29,Заявка!$D$16+Заявка!$A$16,TRUE)</f>
        <v>#N/A</v>
      </c>
      <c r="C825" s="36">
        <f t="shared" si="51"/>
        <v>52</v>
      </c>
      <c r="D825" s="67"/>
      <c r="E825" s="118" t="s">
        <v>78</v>
      </c>
      <c r="F825" s="119"/>
      <c r="G825" s="119"/>
      <c r="H825" s="119"/>
      <c r="I825" s="120"/>
      <c r="J825" s="124" t="e">
        <f>VLOOKUP($A825,Заявка!$D$17:$AH$29,Заявка!$E$16,FALSE)</f>
        <v>#N/A</v>
      </c>
      <c r="K825" s="124"/>
      <c r="L825" s="124"/>
      <c r="M825" s="124"/>
      <c r="N825" s="124"/>
      <c r="O825" s="126" t="e">
        <f>VLOOKUP($A825,Заявка!$D$17:$AH$29,Заявка!$J$16,FALSE)</f>
        <v>#N/A</v>
      </c>
      <c r="P825" s="127"/>
      <c r="Q825" s="127"/>
      <c r="R825" s="127"/>
      <c r="S825" s="127"/>
      <c r="T825" s="127"/>
      <c r="U825" s="128"/>
      <c r="V825" s="68"/>
      <c r="W825" s="69"/>
      <c r="X825" s="132" t="str">
        <f>Заявка!$L$9</f>
        <v>Москва</v>
      </c>
      <c r="Y825" s="133"/>
      <c r="Z825" s="133"/>
      <c r="AA825" s="133"/>
      <c r="AB825" s="133"/>
      <c r="AC825" s="133"/>
      <c r="AD825" s="134"/>
      <c r="AE825" s="70"/>
    </row>
    <row r="826" spans="1:31" ht="7.5" customHeight="1" x14ac:dyDescent="0.25">
      <c r="A826" s="43" t="e">
        <f>IF($AF$13=Спр!$A$87,Ярлык!B826,IF(VLOOKUP($AF$4,Заявка!$D$17:$AH$29,Заявка!$AB$16,FALSE)&lt;Ярлык!C826,"",Ярлык!$AF$4))</f>
        <v>#N/A</v>
      </c>
      <c r="B826" s="34" t="e">
        <f>VLOOKUP(C826,Заявка!$A$17:$AH$29,Заявка!$D$16+Заявка!$A$16,TRUE)</f>
        <v>#N/A</v>
      </c>
      <c r="C826" s="36">
        <f t="shared" si="51"/>
        <v>52</v>
      </c>
      <c r="D826" s="67"/>
      <c r="E826" s="121"/>
      <c r="F826" s="122"/>
      <c r="G826" s="122"/>
      <c r="H826" s="122"/>
      <c r="I826" s="123"/>
      <c r="J826" s="125"/>
      <c r="K826" s="125"/>
      <c r="L826" s="125"/>
      <c r="M826" s="125"/>
      <c r="N826" s="125"/>
      <c r="O826" s="129"/>
      <c r="P826" s="130"/>
      <c r="Q826" s="130"/>
      <c r="R826" s="130"/>
      <c r="S826" s="130"/>
      <c r="T826" s="130"/>
      <c r="U826" s="131"/>
      <c r="V826" s="68"/>
      <c r="W826" s="69"/>
      <c r="X826" s="135"/>
      <c r="Y826" s="136"/>
      <c r="Z826" s="136"/>
      <c r="AA826" s="136"/>
      <c r="AB826" s="136"/>
      <c r="AC826" s="136"/>
      <c r="AD826" s="137"/>
      <c r="AE826" s="70"/>
    </row>
    <row r="827" spans="1:31" ht="13.5" customHeight="1" x14ac:dyDescent="0.25">
      <c r="A827" s="43" t="e">
        <f>IF($AF$13=Спр!$A$87,Ярлык!B827,IF(VLOOKUP($AF$4,Заявка!$D$17:$AH$29,Заявка!$AB$16,FALSE)&lt;Ярлык!C827,"",Ярлык!$AF$4))</f>
        <v>#N/A</v>
      </c>
      <c r="B827" s="34" t="e">
        <f>VLOOKUP(C827,Заявка!$A$17:$AH$29,Заявка!$D$16+Заявка!$A$16,TRUE)</f>
        <v>#N/A</v>
      </c>
      <c r="C827" s="36">
        <f t="shared" si="51"/>
        <v>52</v>
      </c>
      <c r="D827" s="67"/>
      <c r="E827" s="96" t="s">
        <v>79</v>
      </c>
      <c r="F827" s="96"/>
      <c r="G827" s="96"/>
      <c r="H827" s="96"/>
      <c r="I827" s="96"/>
      <c r="J827" s="97" t="e">
        <f>VLOOKUP($A827,Заявка!$D$17:$AH$29,Заявка!$T$16,FALSE)</f>
        <v>#N/A</v>
      </c>
      <c r="K827" s="97"/>
      <c r="L827" s="97"/>
      <c r="M827" s="97"/>
      <c r="N827" s="97"/>
      <c r="O827" s="97"/>
      <c r="P827" s="97"/>
      <c r="Q827" s="97"/>
      <c r="R827" s="97"/>
      <c r="S827" s="97"/>
      <c r="T827" s="97"/>
      <c r="U827" s="97"/>
      <c r="V827" s="68"/>
      <c r="W827" s="69"/>
      <c r="X827" s="135"/>
      <c r="Y827" s="136"/>
      <c r="Z827" s="136"/>
      <c r="AA827" s="136"/>
      <c r="AB827" s="136"/>
      <c r="AC827" s="136"/>
      <c r="AD827" s="137"/>
      <c r="AE827" s="70"/>
    </row>
    <row r="828" spans="1:31" ht="3" customHeight="1" x14ac:dyDescent="0.25">
      <c r="A828" s="43" t="e">
        <f>IF($AF$13=Спр!$A$87,Ярлык!B828,IF(VLOOKUP($AF$4,Заявка!$D$17:$AH$29,Заявка!$AB$16,FALSE)&lt;Ярлык!C828,"",Ярлык!$AF$4))</f>
        <v>#N/A</v>
      </c>
      <c r="B828" s="34" t="e">
        <f>VLOOKUP(C828,Заявка!$A$17:$AH$29,Заявка!$D$16+Заявка!$A$16,TRUE)</f>
        <v>#N/A</v>
      </c>
      <c r="C828" s="36">
        <f t="shared" si="51"/>
        <v>52</v>
      </c>
      <c r="D828" s="67"/>
      <c r="E828" s="68"/>
      <c r="F828" s="68"/>
      <c r="G828" s="68"/>
      <c r="H828" s="68"/>
      <c r="I828" s="68"/>
      <c r="J828" s="68"/>
      <c r="K828" s="68"/>
      <c r="L828" s="68"/>
      <c r="M828" s="68"/>
      <c r="N828" s="68"/>
      <c r="O828" s="68"/>
      <c r="P828" s="68"/>
      <c r="Q828" s="68"/>
      <c r="R828" s="68"/>
      <c r="S828" s="68"/>
      <c r="T828" s="68"/>
      <c r="U828" s="68"/>
      <c r="V828" s="68"/>
      <c r="W828" s="69"/>
      <c r="X828" s="135" t="str">
        <f>Заявка!$L$11</f>
        <v>89991112223 Удальцов Вячеслав</v>
      </c>
      <c r="Y828" s="136"/>
      <c r="Z828" s="136"/>
      <c r="AA828" s="136"/>
      <c r="AB828" s="136"/>
      <c r="AC828" s="136"/>
      <c r="AD828" s="137"/>
      <c r="AE828" s="70"/>
    </row>
    <row r="829" spans="1:31" ht="15" customHeight="1" x14ac:dyDescent="0.25">
      <c r="A829" s="43" t="e">
        <f>IF($AF$13=Спр!$A$87,Ярлык!B829,IF(VLOOKUP($AF$4,Заявка!$D$17:$AH$29,Заявка!$AB$16,FALSE)&lt;Ярлык!C829,"",Ярлык!$AF$4))</f>
        <v>#N/A</v>
      </c>
      <c r="B829" s="34" t="e">
        <f>VLOOKUP(C829,Заявка!$A$17:$AH$29,Заявка!$D$16+Заявка!$A$16,TRUE)</f>
        <v>#N/A</v>
      </c>
      <c r="C829" s="36">
        <f t="shared" si="51"/>
        <v>52</v>
      </c>
      <c r="D829" s="67"/>
      <c r="E829" s="141" t="s">
        <v>80</v>
      </c>
      <c r="F829" s="141"/>
      <c r="G829" s="141"/>
      <c r="H829" s="141"/>
      <c r="I829" s="143">
        <f ca="1">TODAY()</f>
        <v>46093</v>
      </c>
      <c r="J829" s="144"/>
      <c r="K829" s="144"/>
      <c r="L829" s="144"/>
      <c r="M829" s="68"/>
      <c r="N829" s="141" t="s">
        <v>81</v>
      </c>
      <c r="O829" s="141"/>
      <c r="P829" s="141"/>
      <c r="Q829" s="141"/>
      <c r="R829" s="146"/>
      <c r="S829" s="147"/>
      <c r="T829" s="147"/>
      <c r="U829" s="147"/>
      <c r="V829" s="68"/>
      <c r="W829" s="69"/>
      <c r="X829" s="138"/>
      <c r="Y829" s="139"/>
      <c r="Z829" s="139"/>
      <c r="AA829" s="139"/>
      <c r="AB829" s="139"/>
      <c r="AC829" s="139"/>
      <c r="AD829" s="140"/>
      <c r="AE829" s="70"/>
    </row>
    <row r="830" spans="1:31" ht="6" customHeight="1" x14ac:dyDescent="0.25">
      <c r="A830" s="43" t="e">
        <f>IF($AF$13=Спр!$A$87,Ярлык!B830,IF(VLOOKUP($AF$4,Заявка!$D$17:$AH$29,Заявка!$AB$16,FALSE)&lt;Ярлык!C830,"",Ярлык!$AF$4))</f>
        <v>#N/A</v>
      </c>
      <c r="B830" s="34" t="e">
        <f>VLOOKUP(C830,Заявка!$A$17:$AH$29,Заявка!$D$16+Заявка!$A$16,TRUE)</f>
        <v>#N/A</v>
      </c>
      <c r="C830" s="36">
        <f t="shared" si="51"/>
        <v>52</v>
      </c>
      <c r="D830" s="67"/>
      <c r="E830" s="142"/>
      <c r="F830" s="142"/>
      <c r="G830" s="142"/>
      <c r="H830" s="142"/>
      <c r="I830" s="145"/>
      <c r="J830" s="145"/>
      <c r="K830" s="145"/>
      <c r="L830" s="145"/>
      <c r="M830" s="68"/>
      <c r="N830" s="142"/>
      <c r="O830" s="142"/>
      <c r="P830" s="142"/>
      <c r="Q830" s="142"/>
      <c r="R830" s="148"/>
      <c r="S830" s="148"/>
      <c r="T830" s="148"/>
      <c r="U830" s="148"/>
      <c r="V830" s="68"/>
      <c r="W830" s="69"/>
      <c r="X830" s="68"/>
      <c r="Y830" s="68"/>
      <c r="Z830" s="68"/>
      <c r="AA830" s="68"/>
      <c r="AB830" s="68"/>
      <c r="AC830" s="68"/>
      <c r="AD830" s="68"/>
      <c r="AE830" s="70"/>
    </row>
    <row r="831" spans="1:31" ht="6" customHeight="1" x14ac:dyDescent="0.25">
      <c r="A831" s="43" t="e">
        <f>IF($AF$13=Спр!$A$87,Ярлык!B831,IF(VLOOKUP($AF$4,Заявка!$D$17:$AH$29,Заявка!$AB$16,FALSE)&lt;Ярлык!C831,"",Ярлык!$AF$4))</f>
        <v>#N/A</v>
      </c>
      <c r="B831" s="34" t="e">
        <f>VLOOKUP(C831,Заявка!$A$17:$AH$29,Заявка!$D$16+Заявка!$A$16,TRUE)</f>
        <v>#N/A</v>
      </c>
      <c r="C831" s="37">
        <f t="shared" si="51"/>
        <v>52</v>
      </c>
      <c r="D831" s="76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77"/>
      <c r="P831" s="77"/>
      <c r="Q831" s="77"/>
      <c r="R831" s="77"/>
      <c r="S831" s="77"/>
      <c r="T831" s="77"/>
      <c r="U831" s="77"/>
      <c r="V831" s="77"/>
      <c r="W831" s="78"/>
      <c r="X831" s="77"/>
      <c r="Y831" s="77"/>
      <c r="Z831" s="77"/>
      <c r="AA831" s="77"/>
      <c r="AB831" s="77"/>
      <c r="AC831" s="77"/>
      <c r="AD831" s="77"/>
      <c r="AE831" s="79"/>
    </row>
    <row r="832" spans="1:31" ht="10.5" customHeight="1" thickBot="1" x14ac:dyDescent="0.3">
      <c r="A832" s="43" t="e">
        <f>IF($AF$13=Спр!$A$87,Ярлык!B832,IF(VLOOKUP($AF$4,Заявка!$D$17:$AH$29,Заявка!$AB$16,FALSE)&lt;Ярлык!C832,"",Ярлык!$AF$4))</f>
        <v>#N/A</v>
      </c>
      <c r="B832" s="34" t="e">
        <f>VLOOKUP(C832,Заявка!$A$17:$AH$29,Заявка!$D$16+Заявка!$A$16,TRUE)</f>
        <v>#N/A</v>
      </c>
      <c r="C832" s="37">
        <f>C831</f>
        <v>52</v>
      </c>
      <c r="D832" s="80"/>
      <c r="E832" s="80"/>
      <c r="F832" s="80"/>
      <c r="G832" s="80"/>
      <c r="H832" s="80"/>
      <c r="I832" s="80"/>
      <c r="J832" s="80"/>
      <c r="K832" s="80"/>
      <c r="L832" s="80"/>
      <c r="M832" s="80"/>
      <c r="N832" s="80"/>
      <c r="O832" s="80"/>
      <c r="P832" s="80"/>
      <c r="Q832" s="80"/>
      <c r="R832" s="80"/>
      <c r="S832" s="80"/>
      <c r="T832" s="80"/>
      <c r="U832" s="80"/>
      <c r="V832" s="80"/>
      <c r="W832" s="80"/>
      <c r="X832" s="80"/>
      <c r="Y832" s="80"/>
      <c r="Z832" s="80"/>
      <c r="AA832" s="80"/>
      <c r="AB832" s="80"/>
      <c r="AC832" s="80"/>
      <c r="AD832" s="80"/>
      <c r="AE832" s="80"/>
    </row>
    <row r="833" spans="1:31" ht="10.5" customHeight="1" x14ac:dyDescent="0.25">
      <c r="A833" s="43" t="e">
        <f>IF($AF$13=Спр!$A$87,Ярлык!B833,IF(VLOOKUP($AF$4,Заявка!$D$17:$AH$29,Заявка!$AB$16,FALSE)&lt;Ярлык!C833,"",Ярлык!$AF$4))</f>
        <v>#N/A</v>
      </c>
      <c r="B833" s="34" t="e">
        <f>VLOOKUP(C833,Заявка!$A$17:$AH$29,Заявка!$D$16+Заявка!$A$16,TRUE)</f>
        <v>#N/A</v>
      </c>
      <c r="C833" s="35">
        <f>C832+1</f>
        <v>53</v>
      </c>
    </row>
    <row r="834" spans="1:31" ht="3.75" customHeight="1" x14ac:dyDescent="0.25">
      <c r="A834" s="43" t="e">
        <f>IF($AF$13=Спр!$A$87,Ярлык!B834,IF(VLOOKUP($AF$4,Заявка!$D$17:$AH$29,Заявка!$AB$16,FALSE)&lt;Ярлык!C834,"",Ярлык!$AF$4))</f>
        <v>#N/A</v>
      </c>
      <c r="B834" s="34" t="e">
        <f>VLOOKUP(C834,Заявка!$A$17:$AH$29,Заявка!$D$16+Заявка!$A$16,TRUE)</f>
        <v>#N/A</v>
      </c>
      <c r="C834" s="36">
        <f>C833</f>
        <v>53</v>
      </c>
      <c r="D834" s="63"/>
      <c r="E834" s="64"/>
      <c r="F834" s="64"/>
      <c r="G834" s="64"/>
      <c r="H834" s="64"/>
      <c r="I834" s="64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64"/>
      <c r="V834" s="64"/>
      <c r="W834" s="65"/>
      <c r="X834" s="64"/>
      <c r="Y834" s="64"/>
      <c r="Z834" s="64"/>
      <c r="AA834" s="64"/>
      <c r="AB834" s="64"/>
      <c r="AC834" s="64"/>
      <c r="AD834" s="64"/>
      <c r="AE834" s="66"/>
    </row>
    <row r="835" spans="1:31" ht="18.75" customHeight="1" x14ac:dyDescent="0.25">
      <c r="A835" s="43" t="e">
        <f>IF($AF$13=Спр!$A$87,Ярлык!B835,IF(VLOOKUP($AF$4,Заявка!$D$17:$AH$29,Заявка!$AB$16,FALSE)&lt;Ярлык!C835,"",Ярлык!$AF$4))</f>
        <v>#N/A</v>
      </c>
      <c r="B835" s="34" t="e">
        <f>VLOOKUP(C835,Заявка!$A$17:$AH$29,Заявка!$D$16+Заявка!$A$16,TRUE)</f>
        <v>#N/A</v>
      </c>
      <c r="C835" s="36">
        <f t="shared" ref="C835:C847" si="52">C834</f>
        <v>53</v>
      </c>
      <c r="D835" s="67"/>
      <c r="E835" s="98" t="s">
        <v>83</v>
      </c>
      <c r="F835" s="98"/>
      <c r="G835" s="98"/>
      <c r="H835" s="98"/>
      <c r="I835" s="98"/>
      <c r="J835" s="99" t="e">
        <f>VLOOKUP($A834,Заявка!$D$17:$AH$29,Заявка!$H$16,FALSE)</f>
        <v>#N/A</v>
      </c>
      <c r="K835" s="100"/>
      <c r="L835" s="100"/>
      <c r="M835" s="100"/>
      <c r="N835" s="100"/>
      <c r="O835" s="100"/>
      <c r="P835" s="100"/>
      <c r="Q835" s="100"/>
      <c r="R835" s="100"/>
      <c r="S835" s="101"/>
      <c r="T835" s="68"/>
      <c r="U835" s="68"/>
      <c r="V835" s="68"/>
      <c r="W835" s="69"/>
      <c r="X835" s="102" t="s">
        <v>76</v>
      </c>
      <c r="Y835" s="103"/>
      <c r="Z835" s="103"/>
      <c r="AA835" s="104"/>
      <c r="AB835" s="105" t="s">
        <v>61</v>
      </c>
      <c r="AC835" s="106"/>
      <c r="AD835" s="107"/>
      <c r="AE835" s="70"/>
    </row>
    <row r="836" spans="1:31" ht="3" customHeight="1" x14ac:dyDescent="0.25">
      <c r="A836" s="43" t="e">
        <f>IF($AF$13=Спр!$A$87,Ярлык!B836,IF(VLOOKUP($AF$4,Заявка!$D$17:$AH$29,Заявка!$AB$16,FALSE)&lt;Ярлык!C836,"",Ярлык!$AF$4))</f>
        <v>#N/A</v>
      </c>
      <c r="B836" s="34" t="e">
        <f>VLOOKUP(C836,Заявка!$A$17:$AH$29,Заявка!$D$16+Заявка!$A$16,TRUE)</f>
        <v>#N/A</v>
      </c>
      <c r="C836" s="36">
        <f t="shared" si="52"/>
        <v>53</v>
      </c>
      <c r="D836" s="67"/>
      <c r="E836" s="71"/>
      <c r="F836" s="71"/>
      <c r="G836" s="71"/>
      <c r="H836" s="71"/>
      <c r="I836" s="71"/>
      <c r="J836" s="72"/>
      <c r="K836" s="72"/>
      <c r="L836" s="72"/>
      <c r="M836" s="72"/>
      <c r="N836" s="72"/>
      <c r="O836" s="72"/>
      <c r="P836" s="72"/>
      <c r="Q836" s="68"/>
      <c r="R836" s="73"/>
      <c r="S836" s="73"/>
      <c r="T836" s="73"/>
      <c r="U836" s="73"/>
      <c r="V836" s="74"/>
      <c r="W836" s="75"/>
      <c r="X836" s="74"/>
      <c r="Y836" s="74"/>
      <c r="Z836" s="74"/>
      <c r="AA836" s="74"/>
      <c r="AB836" s="74"/>
      <c r="AC836" s="74"/>
      <c r="AD836" s="74"/>
      <c r="AE836" s="70"/>
    </row>
    <row r="837" spans="1:31" ht="1.5" customHeight="1" x14ac:dyDescent="0.25">
      <c r="A837" s="43" t="e">
        <f>IF($AF$13=Спр!$A$87,Ярлык!B837,IF(VLOOKUP($AF$4,Заявка!$D$17:$AH$29,Заявка!$AB$16,FALSE)&lt;Ярлык!C837,"",Ярлык!$AF$4))</f>
        <v>#N/A</v>
      </c>
      <c r="B837" s="34" t="e">
        <f>VLOOKUP(C837,Заявка!$A$17:$AH$29,Заявка!$D$16+Заявка!$A$16,TRUE)</f>
        <v>#N/A</v>
      </c>
      <c r="C837" s="36">
        <f t="shared" si="52"/>
        <v>53</v>
      </c>
      <c r="D837" s="67"/>
      <c r="E837" s="68"/>
      <c r="F837" s="68"/>
      <c r="G837" s="68"/>
      <c r="H837" s="68"/>
      <c r="I837" s="68"/>
      <c r="J837" s="68"/>
      <c r="K837" s="68"/>
      <c r="L837" s="68"/>
      <c r="M837" s="68"/>
      <c r="N837" s="68"/>
      <c r="O837" s="68"/>
      <c r="P837" s="68"/>
      <c r="Q837" s="68"/>
      <c r="R837" s="68"/>
      <c r="S837" s="68"/>
      <c r="T837" s="68"/>
      <c r="U837" s="68"/>
      <c r="V837" s="68"/>
      <c r="W837" s="69"/>
      <c r="X837" s="68"/>
      <c r="Y837" s="68"/>
      <c r="Z837" s="68"/>
      <c r="AA837" s="68"/>
      <c r="AB837" s="68"/>
      <c r="AC837" s="68"/>
      <c r="AD837" s="68"/>
      <c r="AE837" s="70"/>
    </row>
    <row r="838" spans="1:31" ht="12" customHeight="1" x14ac:dyDescent="0.25">
      <c r="A838" s="43" t="e">
        <f>IF($AF$13=Спр!$A$87,Ярлык!B838,IF(VLOOKUP($AF$4,Заявка!$D$17:$AH$29,Заявка!$AB$16,FALSE)&lt;Ярлык!C838,"",Ярлык!$AF$4))</f>
        <v>#N/A</v>
      </c>
      <c r="B838" s="34" t="e">
        <f>VLOOKUP(C838,Заявка!$A$17:$AH$29,Заявка!$D$16+Заявка!$A$16,TRUE)</f>
        <v>#N/A</v>
      </c>
      <c r="C838" s="36">
        <f t="shared" si="52"/>
        <v>53</v>
      </c>
      <c r="D838" s="67"/>
      <c r="E838" s="108" t="s">
        <v>82</v>
      </c>
      <c r="F838" s="108"/>
      <c r="G838" s="108"/>
      <c r="H838" s="108"/>
      <c r="I838" s="108"/>
      <c r="J838" s="111" t="e">
        <f>VLOOKUP($A837,Заявка!$D$17:$AH$29,Заявка!$O$16,FALSE)</f>
        <v>#N/A</v>
      </c>
      <c r="K838" s="111"/>
      <c r="L838" s="111"/>
      <c r="M838" s="111"/>
      <c r="N838" s="111"/>
      <c r="O838" s="111"/>
      <c r="P838" s="111"/>
      <c r="Q838" s="111"/>
      <c r="R838" s="111"/>
      <c r="S838" s="111"/>
      <c r="T838" s="111"/>
      <c r="U838" s="111"/>
      <c r="V838" s="68"/>
      <c r="W838" s="69"/>
      <c r="X838" s="114" t="s">
        <v>77</v>
      </c>
      <c r="Y838" s="114"/>
      <c r="Z838" s="114"/>
      <c r="AA838" s="114"/>
      <c r="AB838" s="114"/>
      <c r="AC838" s="114"/>
      <c r="AD838" s="114"/>
      <c r="AE838" s="70"/>
    </row>
    <row r="839" spans="1:31" ht="3" customHeight="1" x14ac:dyDescent="0.25">
      <c r="A839" s="43" t="e">
        <f>IF($AF$13=Спр!$A$87,Ярлык!B839,IF(VLOOKUP($AF$4,Заявка!$D$17:$AH$29,Заявка!$AB$16,FALSE)&lt;Ярлык!C839,"",Ярлык!$AF$4))</f>
        <v>#N/A</v>
      </c>
      <c r="B839" s="34" t="e">
        <f>VLOOKUP(C839,Заявка!$A$17:$AH$29,Заявка!$D$16+Заявка!$A$16,TRUE)</f>
        <v>#N/A</v>
      </c>
      <c r="C839" s="36">
        <f t="shared" si="52"/>
        <v>53</v>
      </c>
      <c r="D839" s="67"/>
      <c r="E839" s="109"/>
      <c r="F839" s="109"/>
      <c r="G839" s="109"/>
      <c r="H839" s="109"/>
      <c r="I839" s="109"/>
      <c r="J839" s="112"/>
      <c r="K839" s="112"/>
      <c r="L839" s="112"/>
      <c r="M839" s="112"/>
      <c r="N839" s="112"/>
      <c r="O839" s="112"/>
      <c r="P839" s="112"/>
      <c r="Q839" s="112"/>
      <c r="R839" s="112"/>
      <c r="S839" s="112"/>
      <c r="T839" s="112"/>
      <c r="U839" s="112"/>
      <c r="V839" s="68"/>
      <c r="W839" s="69"/>
      <c r="X839" s="68"/>
      <c r="Y839" s="68"/>
      <c r="Z839" s="68"/>
      <c r="AA839" s="68"/>
      <c r="AB839" s="68"/>
      <c r="AC839" s="68"/>
      <c r="AD839" s="68"/>
      <c r="AE839" s="70"/>
    </row>
    <row r="840" spans="1:31" ht="15" customHeight="1" x14ac:dyDescent="0.25">
      <c r="A840" s="43" t="e">
        <f>IF($AF$13=Спр!$A$87,Ярлык!B840,IF(VLOOKUP($AF$4,Заявка!$D$17:$AH$29,Заявка!$AB$16,FALSE)&lt;Ярлык!C840,"",Ярлык!$AF$4))</f>
        <v>#N/A</v>
      </c>
      <c r="B840" s="34" t="e">
        <f>VLOOKUP(C840,Заявка!$A$17:$AH$29,Заявка!$D$16+Заявка!$A$16,TRUE)</f>
        <v>#N/A</v>
      </c>
      <c r="C840" s="36">
        <f t="shared" si="52"/>
        <v>53</v>
      </c>
      <c r="D840" s="67"/>
      <c r="E840" s="110"/>
      <c r="F840" s="110"/>
      <c r="G840" s="110"/>
      <c r="H840" s="110"/>
      <c r="I840" s="110"/>
      <c r="J840" s="113"/>
      <c r="K840" s="113"/>
      <c r="L840" s="113"/>
      <c r="M840" s="113"/>
      <c r="N840" s="113"/>
      <c r="O840" s="113"/>
      <c r="P840" s="113"/>
      <c r="Q840" s="113"/>
      <c r="R840" s="113"/>
      <c r="S840" s="113"/>
      <c r="T840" s="113"/>
      <c r="U840" s="113"/>
      <c r="V840" s="68"/>
      <c r="W840" s="69"/>
      <c r="X840" s="115" t="str">
        <f>Заявка!$L$10</f>
        <v>ООО "Довольный клиент"</v>
      </c>
      <c r="Y840" s="116"/>
      <c r="Z840" s="116"/>
      <c r="AA840" s="116"/>
      <c r="AB840" s="116"/>
      <c r="AC840" s="116"/>
      <c r="AD840" s="117"/>
      <c r="AE840" s="70"/>
    </row>
    <row r="841" spans="1:31" ht="12.75" customHeight="1" x14ac:dyDescent="0.25">
      <c r="A841" s="43" t="e">
        <f>IF($AF$13=Спр!$A$87,Ярлык!B841,IF(VLOOKUP($AF$4,Заявка!$D$17:$AH$29,Заявка!$AB$16,FALSE)&lt;Ярлык!C841,"",Ярлык!$AF$4))</f>
        <v>#N/A</v>
      </c>
      <c r="B841" s="34" t="e">
        <f>VLOOKUP(C841,Заявка!$A$17:$AH$29,Заявка!$D$16+Заявка!$A$16,TRUE)</f>
        <v>#N/A</v>
      </c>
      <c r="C841" s="36">
        <f t="shared" si="52"/>
        <v>53</v>
      </c>
      <c r="D841" s="67"/>
      <c r="E841" s="118" t="s">
        <v>78</v>
      </c>
      <c r="F841" s="119"/>
      <c r="G841" s="119"/>
      <c r="H841" s="119"/>
      <c r="I841" s="120"/>
      <c r="J841" s="124" t="e">
        <f>VLOOKUP($A841,Заявка!$D$17:$AH$29,Заявка!$E$16,FALSE)</f>
        <v>#N/A</v>
      </c>
      <c r="K841" s="124"/>
      <c r="L841" s="124"/>
      <c r="M841" s="124"/>
      <c r="N841" s="124"/>
      <c r="O841" s="126" t="e">
        <f>VLOOKUP($A841,Заявка!$D$17:$AH$29,Заявка!$J$16,FALSE)</f>
        <v>#N/A</v>
      </c>
      <c r="P841" s="127"/>
      <c r="Q841" s="127"/>
      <c r="R841" s="127"/>
      <c r="S841" s="127"/>
      <c r="T841" s="127"/>
      <c r="U841" s="128"/>
      <c r="V841" s="68"/>
      <c r="W841" s="69"/>
      <c r="X841" s="132" t="str">
        <f>Заявка!$L$9</f>
        <v>Москва</v>
      </c>
      <c r="Y841" s="133"/>
      <c r="Z841" s="133"/>
      <c r="AA841" s="133"/>
      <c r="AB841" s="133"/>
      <c r="AC841" s="133"/>
      <c r="AD841" s="134"/>
      <c r="AE841" s="70"/>
    </row>
    <row r="842" spans="1:31" ht="7.5" customHeight="1" x14ac:dyDescent="0.25">
      <c r="A842" s="43" t="e">
        <f>IF($AF$13=Спр!$A$87,Ярлык!B842,IF(VLOOKUP($AF$4,Заявка!$D$17:$AH$29,Заявка!$AB$16,FALSE)&lt;Ярлык!C842,"",Ярлык!$AF$4))</f>
        <v>#N/A</v>
      </c>
      <c r="B842" s="34" t="e">
        <f>VLOOKUP(C842,Заявка!$A$17:$AH$29,Заявка!$D$16+Заявка!$A$16,TRUE)</f>
        <v>#N/A</v>
      </c>
      <c r="C842" s="36">
        <f t="shared" si="52"/>
        <v>53</v>
      </c>
      <c r="D842" s="67"/>
      <c r="E842" s="121"/>
      <c r="F842" s="122"/>
      <c r="G842" s="122"/>
      <c r="H842" s="122"/>
      <c r="I842" s="123"/>
      <c r="J842" s="125"/>
      <c r="K842" s="125"/>
      <c r="L842" s="125"/>
      <c r="M842" s="125"/>
      <c r="N842" s="125"/>
      <c r="O842" s="129"/>
      <c r="P842" s="130"/>
      <c r="Q842" s="130"/>
      <c r="R842" s="130"/>
      <c r="S842" s="130"/>
      <c r="T842" s="130"/>
      <c r="U842" s="131"/>
      <c r="V842" s="68"/>
      <c r="W842" s="69"/>
      <c r="X842" s="135"/>
      <c r="Y842" s="136"/>
      <c r="Z842" s="136"/>
      <c r="AA842" s="136"/>
      <c r="AB842" s="136"/>
      <c r="AC842" s="136"/>
      <c r="AD842" s="137"/>
      <c r="AE842" s="70"/>
    </row>
    <row r="843" spans="1:31" ht="13.5" customHeight="1" x14ac:dyDescent="0.25">
      <c r="A843" s="43" t="e">
        <f>IF($AF$13=Спр!$A$87,Ярлык!B843,IF(VLOOKUP($AF$4,Заявка!$D$17:$AH$29,Заявка!$AB$16,FALSE)&lt;Ярлык!C843,"",Ярлык!$AF$4))</f>
        <v>#N/A</v>
      </c>
      <c r="B843" s="34" t="e">
        <f>VLOOKUP(C843,Заявка!$A$17:$AH$29,Заявка!$D$16+Заявка!$A$16,TRUE)</f>
        <v>#N/A</v>
      </c>
      <c r="C843" s="36">
        <f t="shared" si="52"/>
        <v>53</v>
      </c>
      <c r="D843" s="67"/>
      <c r="E843" s="96" t="s">
        <v>79</v>
      </c>
      <c r="F843" s="96"/>
      <c r="G843" s="96"/>
      <c r="H843" s="96"/>
      <c r="I843" s="96"/>
      <c r="J843" s="97" t="e">
        <f>VLOOKUP($A843,Заявка!$D$17:$AH$29,Заявка!$T$16,FALSE)</f>
        <v>#N/A</v>
      </c>
      <c r="K843" s="97"/>
      <c r="L843" s="97"/>
      <c r="M843" s="97"/>
      <c r="N843" s="97"/>
      <c r="O843" s="97"/>
      <c r="P843" s="97"/>
      <c r="Q843" s="97"/>
      <c r="R843" s="97"/>
      <c r="S843" s="97"/>
      <c r="T843" s="97"/>
      <c r="U843" s="97"/>
      <c r="V843" s="68"/>
      <c r="W843" s="69"/>
      <c r="X843" s="135"/>
      <c r="Y843" s="136"/>
      <c r="Z843" s="136"/>
      <c r="AA843" s="136"/>
      <c r="AB843" s="136"/>
      <c r="AC843" s="136"/>
      <c r="AD843" s="137"/>
      <c r="AE843" s="70"/>
    </row>
    <row r="844" spans="1:31" ht="3" customHeight="1" x14ac:dyDescent="0.25">
      <c r="A844" s="43" t="e">
        <f>IF($AF$13=Спр!$A$87,Ярлык!B844,IF(VLOOKUP($AF$4,Заявка!$D$17:$AH$29,Заявка!$AB$16,FALSE)&lt;Ярлык!C844,"",Ярлык!$AF$4))</f>
        <v>#N/A</v>
      </c>
      <c r="B844" s="34" t="e">
        <f>VLOOKUP(C844,Заявка!$A$17:$AH$29,Заявка!$D$16+Заявка!$A$16,TRUE)</f>
        <v>#N/A</v>
      </c>
      <c r="C844" s="36">
        <f t="shared" si="52"/>
        <v>53</v>
      </c>
      <c r="D844" s="67"/>
      <c r="E844" s="68"/>
      <c r="F844" s="68"/>
      <c r="G844" s="68"/>
      <c r="H844" s="68"/>
      <c r="I844" s="68"/>
      <c r="J844" s="68"/>
      <c r="K844" s="68"/>
      <c r="L844" s="68"/>
      <c r="M844" s="68"/>
      <c r="N844" s="68"/>
      <c r="O844" s="68"/>
      <c r="P844" s="68"/>
      <c r="Q844" s="68"/>
      <c r="R844" s="68"/>
      <c r="S844" s="68"/>
      <c r="T844" s="68"/>
      <c r="U844" s="68"/>
      <c r="V844" s="68"/>
      <c r="W844" s="69"/>
      <c r="X844" s="135" t="str">
        <f>Заявка!$L$11</f>
        <v>89991112223 Удальцов Вячеслав</v>
      </c>
      <c r="Y844" s="136"/>
      <c r="Z844" s="136"/>
      <c r="AA844" s="136"/>
      <c r="AB844" s="136"/>
      <c r="AC844" s="136"/>
      <c r="AD844" s="137"/>
      <c r="AE844" s="70"/>
    </row>
    <row r="845" spans="1:31" ht="15" customHeight="1" x14ac:dyDescent="0.25">
      <c r="A845" s="43" t="e">
        <f>IF($AF$13=Спр!$A$87,Ярлык!B845,IF(VLOOKUP($AF$4,Заявка!$D$17:$AH$29,Заявка!$AB$16,FALSE)&lt;Ярлык!C845,"",Ярлык!$AF$4))</f>
        <v>#N/A</v>
      </c>
      <c r="B845" s="34" t="e">
        <f>VLOOKUP(C845,Заявка!$A$17:$AH$29,Заявка!$D$16+Заявка!$A$16,TRUE)</f>
        <v>#N/A</v>
      </c>
      <c r="C845" s="36">
        <f t="shared" si="52"/>
        <v>53</v>
      </c>
      <c r="D845" s="67"/>
      <c r="E845" s="141" t="s">
        <v>80</v>
      </c>
      <c r="F845" s="141"/>
      <c r="G845" s="141"/>
      <c r="H845" s="141"/>
      <c r="I845" s="143">
        <f ca="1">TODAY()</f>
        <v>46093</v>
      </c>
      <c r="J845" s="144"/>
      <c r="K845" s="144"/>
      <c r="L845" s="144"/>
      <c r="M845" s="68"/>
      <c r="N845" s="141" t="s">
        <v>81</v>
      </c>
      <c r="O845" s="141"/>
      <c r="P845" s="141"/>
      <c r="Q845" s="141"/>
      <c r="R845" s="146"/>
      <c r="S845" s="147"/>
      <c r="T845" s="147"/>
      <c r="U845" s="147"/>
      <c r="V845" s="68"/>
      <c r="W845" s="69"/>
      <c r="X845" s="138"/>
      <c r="Y845" s="139"/>
      <c r="Z845" s="139"/>
      <c r="AA845" s="139"/>
      <c r="AB845" s="139"/>
      <c r="AC845" s="139"/>
      <c r="AD845" s="140"/>
      <c r="AE845" s="70"/>
    </row>
    <row r="846" spans="1:31" ht="6" customHeight="1" x14ac:dyDescent="0.25">
      <c r="A846" s="43" t="e">
        <f>IF($AF$13=Спр!$A$87,Ярлык!B846,IF(VLOOKUP($AF$4,Заявка!$D$17:$AH$29,Заявка!$AB$16,FALSE)&lt;Ярлык!C846,"",Ярлык!$AF$4))</f>
        <v>#N/A</v>
      </c>
      <c r="B846" s="34" t="e">
        <f>VLOOKUP(C846,Заявка!$A$17:$AH$29,Заявка!$D$16+Заявка!$A$16,TRUE)</f>
        <v>#N/A</v>
      </c>
      <c r="C846" s="36">
        <f t="shared" si="52"/>
        <v>53</v>
      </c>
      <c r="D846" s="67"/>
      <c r="E846" s="142"/>
      <c r="F846" s="142"/>
      <c r="G846" s="142"/>
      <c r="H846" s="142"/>
      <c r="I846" s="145"/>
      <c r="J846" s="145"/>
      <c r="K846" s="145"/>
      <c r="L846" s="145"/>
      <c r="M846" s="68"/>
      <c r="N846" s="142"/>
      <c r="O846" s="142"/>
      <c r="P846" s="142"/>
      <c r="Q846" s="142"/>
      <c r="R846" s="148"/>
      <c r="S846" s="148"/>
      <c r="T846" s="148"/>
      <c r="U846" s="148"/>
      <c r="V846" s="68"/>
      <c r="W846" s="69"/>
      <c r="X846" s="68"/>
      <c r="Y846" s="68"/>
      <c r="Z846" s="68"/>
      <c r="AA846" s="68"/>
      <c r="AB846" s="68"/>
      <c r="AC846" s="68"/>
      <c r="AD846" s="68"/>
      <c r="AE846" s="70"/>
    </row>
    <row r="847" spans="1:31" ht="6" customHeight="1" x14ac:dyDescent="0.25">
      <c r="A847" s="43" t="e">
        <f>IF($AF$13=Спр!$A$87,Ярлык!B847,IF(VLOOKUP($AF$4,Заявка!$D$17:$AH$29,Заявка!$AB$16,FALSE)&lt;Ярлык!C847,"",Ярлык!$AF$4))</f>
        <v>#N/A</v>
      </c>
      <c r="B847" s="34" t="e">
        <f>VLOOKUP(C847,Заявка!$A$17:$AH$29,Заявка!$D$16+Заявка!$A$16,TRUE)</f>
        <v>#N/A</v>
      </c>
      <c r="C847" s="37">
        <f t="shared" si="52"/>
        <v>53</v>
      </c>
      <c r="D847" s="76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77"/>
      <c r="P847" s="77"/>
      <c r="Q847" s="77"/>
      <c r="R847" s="77"/>
      <c r="S847" s="77"/>
      <c r="T847" s="77"/>
      <c r="U847" s="77"/>
      <c r="V847" s="77"/>
      <c r="W847" s="78"/>
      <c r="X847" s="77"/>
      <c r="Y847" s="77"/>
      <c r="Z847" s="77"/>
      <c r="AA847" s="77"/>
      <c r="AB847" s="77"/>
      <c r="AC847" s="77"/>
      <c r="AD847" s="77"/>
      <c r="AE847" s="79"/>
    </row>
    <row r="848" spans="1:31" ht="10.5" customHeight="1" thickBot="1" x14ac:dyDescent="0.3">
      <c r="A848" s="43" t="e">
        <f>IF($AF$13=Спр!$A$87,Ярлык!B848,IF(VLOOKUP($AF$4,Заявка!$D$17:$AH$29,Заявка!$AB$16,FALSE)&lt;Ярлык!C848,"",Ярлык!$AF$4))</f>
        <v>#N/A</v>
      </c>
      <c r="B848" s="34" t="e">
        <f>VLOOKUP(C848,Заявка!$A$17:$AH$29,Заявка!$D$16+Заявка!$A$16,TRUE)</f>
        <v>#N/A</v>
      </c>
      <c r="C848" s="37">
        <f>C847</f>
        <v>53</v>
      </c>
      <c r="D848" s="80"/>
      <c r="E848" s="80"/>
      <c r="F848" s="80"/>
      <c r="G848" s="80"/>
      <c r="H848" s="80"/>
      <c r="I848" s="80"/>
      <c r="J848" s="80"/>
      <c r="K848" s="80"/>
      <c r="L848" s="80"/>
      <c r="M848" s="80"/>
      <c r="N848" s="80"/>
      <c r="O848" s="80"/>
      <c r="P848" s="80"/>
      <c r="Q848" s="80"/>
      <c r="R848" s="80"/>
      <c r="S848" s="80"/>
      <c r="T848" s="80"/>
      <c r="U848" s="80"/>
      <c r="V848" s="80"/>
      <c r="W848" s="80"/>
      <c r="X848" s="80"/>
      <c r="Y848" s="80"/>
      <c r="Z848" s="80"/>
      <c r="AA848" s="80"/>
      <c r="AB848" s="80"/>
      <c r="AC848" s="80"/>
      <c r="AD848" s="80"/>
      <c r="AE848" s="80"/>
    </row>
    <row r="849" spans="1:31" ht="10.5" customHeight="1" x14ac:dyDescent="0.25">
      <c r="A849" s="43" t="e">
        <f>IF($AF$13=Спр!$A$87,Ярлык!B849,IF(VLOOKUP($AF$4,Заявка!$D$17:$AH$29,Заявка!$AB$16,FALSE)&lt;Ярлык!C849,"",Ярлык!$AF$4))</f>
        <v>#N/A</v>
      </c>
      <c r="B849" s="34" t="e">
        <f>VLOOKUP(C849,Заявка!$A$17:$AH$29,Заявка!$D$16+Заявка!$A$16,TRUE)</f>
        <v>#N/A</v>
      </c>
      <c r="C849" s="35">
        <f>C848+1</f>
        <v>54</v>
      </c>
    </row>
    <row r="850" spans="1:31" ht="3.75" customHeight="1" x14ac:dyDescent="0.25">
      <c r="A850" s="43" t="e">
        <f>IF($AF$13=Спр!$A$87,Ярлык!B850,IF(VLOOKUP($AF$4,Заявка!$D$17:$AH$29,Заявка!$AB$16,FALSE)&lt;Ярлык!C850,"",Ярлык!$AF$4))</f>
        <v>#N/A</v>
      </c>
      <c r="B850" s="34" t="e">
        <f>VLOOKUP(C850,Заявка!$A$17:$AH$29,Заявка!$D$16+Заявка!$A$16,TRUE)</f>
        <v>#N/A</v>
      </c>
      <c r="C850" s="36">
        <f>C849</f>
        <v>54</v>
      </c>
      <c r="D850" s="63"/>
      <c r="E850" s="64"/>
      <c r="F850" s="64"/>
      <c r="G850" s="64"/>
      <c r="H850" s="64"/>
      <c r="I850" s="64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64"/>
      <c r="V850" s="64"/>
      <c r="W850" s="65"/>
      <c r="X850" s="64"/>
      <c r="Y850" s="64"/>
      <c r="Z850" s="64"/>
      <c r="AA850" s="64"/>
      <c r="AB850" s="64"/>
      <c r="AC850" s="64"/>
      <c r="AD850" s="64"/>
      <c r="AE850" s="66"/>
    </row>
    <row r="851" spans="1:31" ht="18.75" customHeight="1" x14ac:dyDescent="0.25">
      <c r="A851" s="43" t="e">
        <f>IF($AF$13=Спр!$A$87,Ярлык!B851,IF(VLOOKUP($AF$4,Заявка!$D$17:$AH$29,Заявка!$AB$16,FALSE)&lt;Ярлык!C851,"",Ярлык!$AF$4))</f>
        <v>#N/A</v>
      </c>
      <c r="B851" s="34" t="e">
        <f>VLOOKUP(C851,Заявка!$A$17:$AH$29,Заявка!$D$16+Заявка!$A$16,TRUE)</f>
        <v>#N/A</v>
      </c>
      <c r="C851" s="36">
        <f t="shared" ref="C851:C863" si="53">C850</f>
        <v>54</v>
      </c>
      <c r="D851" s="67"/>
      <c r="E851" s="98" t="s">
        <v>83</v>
      </c>
      <c r="F851" s="98"/>
      <c r="G851" s="98"/>
      <c r="H851" s="98"/>
      <c r="I851" s="98"/>
      <c r="J851" s="99" t="e">
        <f>VLOOKUP($A850,Заявка!$D$17:$AH$29,Заявка!$H$16,FALSE)</f>
        <v>#N/A</v>
      </c>
      <c r="K851" s="100"/>
      <c r="L851" s="100"/>
      <c r="M851" s="100"/>
      <c r="N851" s="100"/>
      <c r="O851" s="100"/>
      <c r="P851" s="100"/>
      <c r="Q851" s="100"/>
      <c r="R851" s="100"/>
      <c r="S851" s="101"/>
      <c r="T851" s="68"/>
      <c r="U851" s="68"/>
      <c r="V851" s="68"/>
      <c r="W851" s="69"/>
      <c r="X851" s="102" t="s">
        <v>76</v>
      </c>
      <c r="Y851" s="103"/>
      <c r="Z851" s="103"/>
      <c r="AA851" s="104"/>
      <c r="AB851" s="105" t="s">
        <v>61</v>
      </c>
      <c r="AC851" s="106"/>
      <c r="AD851" s="107"/>
      <c r="AE851" s="70"/>
    </row>
    <row r="852" spans="1:31" ht="3" customHeight="1" x14ac:dyDescent="0.25">
      <c r="A852" s="43" t="e">
        <f>IF($AF$13=Спр!$A$87,Ярлык!B852,IF(VLOOKUP($AF$4,Заявка!$D$17:$AH$29,Заявка!$AB$16,FALSE)&lt;Ярлык!C852,"",Ярлык!$AF$4))</f>
        <v>#N/A</v>
      </c>
      <c r="B852" s="34" t="e">
        <f>VLOOKUP(C852,Заявка!$A$17:$AH$29,Заявка!$D$16+Заявка!$A$16,TRUE)</f>
        <v>#N/A</v>
      </c>
      <c r="C852" s="36">
        <f t="shared" si="53"/>
        <v>54</v>
      </c>
      <c r="D852" s="67"/>
      <c r="E852" s="71"/>
      <c r="F852" s="71"/>
      <c r="G852" s="71"/>
      <c r="H852" s="71"/>
      <c r="I852" s="71"/>
      <c r="J852" s="72"/>
      <c r="K852" s="72"/>
      <c r="L852" s="72"/>
      <c r="M852" s="72"/>
      <c r="N852" s="72"/>
      <c r="O852" s="72"/>
      <c r="P852" s="72"/>
      <c r="Q852" s="68"/>
      <c r="R852" s="73"/>
      <c r="S852" s="73"/>
      <c r="T852" s="73"/>
      <c r="U852" s="73"/>
      <c r="V852" s="74"/>
      <c r="W852" s="75"/>
      <c r="X852" s="74"/>
      <c r="Y852" s="74"/>
      <c r="Z852" s="74"/>
      <c r="AA852" s="74"/>
      <c r="AB852" s="74"/>
      <c r="AC852" s="74"/>
      <c r="AD852" s="74"/>
      <c r="AE852" s="70"/>
    </row>
    <row r="853" spans="1:31" ht="1.5" customHeight="1" x14ac:dyDescent="0.25">
      <c r="A853" s="43" t="e">
        <f>IF($AF$13=Спр!$A$87,Ярлык!B853,IF(VLOOKUP($AF$4,Заявка!$D$17:$AH$29,Заявка!$AB$16,FALSE)&lt;Ярлык!C853,"",Ярлык!$AF$4))</f>
        <v>#N/A</v>
      </c>
      <c r="B853" s="34" t="e">
        <f>VLOOKUP(C853,Заявка!$A$17:$AH$29,Заявка!$D$16+Заявка!$A$16,TRUE)</f>
        <v>#N/A</v>
      </c>
      <c r="C853" s="36">
        <f t="shared" si="53"/>
        <v>54</v>
      </c>
      <c r="D853" s="67"/>
      <c r="E853" s="68"/>
      <c r="F853" s="68"/>
      <c r="G853" s="68"/>
      <c r="H853" s="68"/>
      <c r="I853" s="68"/>
      <c r="J853" s="68"/>
      <c r="K853" s="68"/>
      <c r="L853" s="68"/>
      <c r="M853" s="68"/>
      <c r="N853" s="68"/>
      <c r="O853" s="68"/>
      <c r="P853" s="68"/>
      <c r="Q853" s="68"/>
      <c r="R853" s="68"/>
      <c r="S853" s="68"/>
      <c r="T853" s="68"/>
      <c r="U853" s="68"/>
      <c r="V853" s="68"/>
      <c r="W853" s="69"/>
      <c r="X853" s="68"/>
      <c r="Y853" s="68"/>
      <c r="Z853" s="68"/>
      <c r="AA853" s="68"/>
      <c r="AB853" s="68"/>
      <c r="AC853" s="68"/>
      <c r="AD853" s="68"/>
      <c r="AE853" s="70"/>
    </row>
    <row r="854" spans="1:31" ht="12" customHeight="1" x14ac:dyDescent="0.25">
      <c r="A854" s="43" t="e">
        <f>IF($AF$13=Спр!$A$87,Ярлык!B854,IF(VLOOKUP($AF$4,Заявка!$D$17:$AH$29,Заявка!$AB$16,FALSE)&lt;Ярлык!C854,"",Ярлык!$AF$4))</f>
        <v>#N/A</v>
      </c>
      <c r="B854" s="34" t="e">
        <f>VLOOKUP(C854,Заявка!$A$17:$AH$29,Заявка!$D$16+Заявка!$A$16,TRUE)</f>
        <v>#N/A</v>
      </c>
      <c r="C854" s="36">
        <f t="shared" si="53"/>
        <v>54</v>
      </c>
      <c r="D854" s="67"/>
      <c r="E854" s="108" t="s">
        <v>82</v>
      </c>
      <c r="F854" s="108"/>
      <c r="G854" s="108"/>
      <c r="H854" s="108"/>
      <c r="I854" s="108"/>
      <c r="J854" s="111" t="e">
        <f>VLOOKUP($A853,Заявка!$D$17:$AH$29,Заявка!$O$16,FALSE)</f>
        <v>#N/A</v>
      </c>
      <c r="K854" s="111"/>
      <c r="L854" s="111"/>
      <c r="M854" s="111"/>
      <c r="N854" s="111"/>
      <c r="O854" s="111"/>
      <c r="P854" s="111"/>
      <c r="Q854" s="111"/>
      <c r="R854" s="111"/>
      <c r="S854" s="111"/>
      <c r="T854" s="111"/>
      <c r="U854" s="111"/>
      <c r="V854" s="68"/>
      <c r="W854" s="69"/>
      <c r="X854" s="114" t="s">
        <v>77</v>
      </c>
      <c r="Y854" s="114"/>
      <c r="Z854" s="114"/>
      <c r="AA854" s="114"/>
      <c r="AB854" s="114"/>
      <c r="AC854" s="114"/>
      <c r="AD854" s="114"/>
      <c r="AE854" s="70"/>
    </row>
    <row r="855" spans="1:31" ht="3" customHeight="1" x14ac:dyDescent="0.25">
      <c r="A855" s="43" t="e">
        <f>IF($AF$13=Спр!$A$87,Ярлык!B855,IF(VLOOKUP($AF$4,Заявка!$D$17:$AH$29,Заявка!$AB$16,FALSE)&lt;Ярлык!C855,"",Ярлык!$AF$4))</f>
        <v>#N/A</v>
      </c>
      <c r="B855" s="34" t="e">
        <f>VLOOKUP(C855,Заявка!$A$17:$AH$29,Заявка!$D$16+Заявка!$A$16,TRUE)</f>
        <v>#N/A</v>
      </c>
      <c r="C855" s="36">
        <f t="shared" si="53"/>
        <v>54</v>
      </c>
      <c r="D855" s="67"/>
      <c r="E855" s="109"/>
      <c r="F855" s="109"/>
      <c r="G855" s="109"/>
      <c r="H855" s="109"/>
      <c r="I855" s="109"/>
      <c r="J855" s="112"/>
      <c r="K855" s="112"/>
      <c r="L855" s="112"/>
      <c r="M855" s="112"/>
      <c r="N855" s="112"/>
      <c r="O855" s="112"/>
      <c r="P855" s="112"/>
      <c r="Q855" s="112"/>
      <c r="R855" s="112"/>
      <c r="S855" s="112"/>
      <c r="T855" s="112"/>
      <c r="U855" s="112"/>
      <c r="V855" s="68"/>
      <c r="W855" s="69"/>
      <c r="X855" s="68"/>
      <c r="Y855" s="68"/>
      <c r="Z855" s="68"/>
      <c r="AA855" s="68"/>
      <c r="AB855" s="68"/>
      <c r="AC855" s="68"/>
      <c r="AD855" s="68"/>
      <c r="AE855" s="70"/>
    </row>
    <row r="856" spans="1:31" ht="15" customHeight="1" x14ac:dyDescent="0.25">
      <c r="A856" s="43" t="e">
        <f>IF($AF$13=Спр!$A$87,Ярлык!B856,IF(VLOOKUP($AF$4,Заявка!$D$17:$AH$29,Заявка!$AB$16,FALSE)&lt;Ярлык!C856,"",Ярлык!$AF$4))</f>
        <v>#N/A</v>
      </c>
      <c r="B856" s="34" t="e">
        <f>VLOOKUP(C856,Заявка!$A$17:$AH$29,Заявка!$D$16+Заявка!$A$16,TRUE)</f>
        <v>#N/A</v>
      </c>
      <c r="C856" s="36">
        <f t="shared" si="53"/>
        <v>54</v>
      </c>
      <c r="D856" s="67"/>
      <c r="E856" s="110"/>
      <c r="F856" s="110"/>
      <c r="G856" s="110"/>
      <c r="H856" s="110"/>
      <c r="I856" s="110"/>
      <c r="J856" s="113"/>
      <c r="K856" s="113"/>
      <c r="L856" s="113"/>
      <c r="M856" s="113"/>
      <c r="N856" s="113"/>
      <c r="O856" s="113"/>
      <c r="P856" s="113"/>
      <c r="Q856" s="113"/>
      <c r="R856" s="113"/>
      <c r="S856" s="113"/>
      <c r="T856" s="113"/>
      <c r="U856" s="113"/>
      <c r="V856" s="68"/>
      <c r="W856" s="69"/>
      <c r="X856" s="115" t="str">
        <f>Заявка!$L$10</f>
        <v>ООО "Довольный клиент"</v>
      </c>
      <c r="Y856" s="116"/>
      <c r="Z856" s="116"/>
      <c r="AA856" s="116"/>
      <c r="AB856" s="116"/>
      <c r="AC856" s="116"/>
      <c r="AD856" s="117"/>
      <c r="AE856" s="70"/>
    </row>
    <row r="857" spans="1:31" ht="12.75" customHeight="1" x14ac:dyDescent="0.25">
      <c r="A857" s="43" t="e">
        <f>IF($AF$13=Спр!$A$87,Ярлык!B857,IF(VLOOKUP($AF$4,Заявка!$D$17:$AH$29,Заявка!$AB$16,FALSE)&lt;Ярлык!C857,"",Ярлык!$AF$4))</f>
        <v>#N/A</v>
      </c>
      <c r="B857" s="34" t="e">
        <f>VLOOKUP(C857,Заявка!$A$17:$AH$29,Заявка!$D$16+Заявка!$A$16,TRUE)</f>
        <v>#N/A</v>
      </c>
      <c r="C857" s="36">
        <f t="shared" si="53"/>
        <v>54</v>
      </c>
      <c r="D857" s="67"/>
      <c r="E857" s="118" t="s">
        <v>78</v>
      </c>
      <c r="F857" s="119"/>
      <c r="G857" s="119"/>
      <c r="H857" s="119"/>
      <c r="I857" s="120"/>
      <c r="J857" s="124" t="e">
        <f>VLOOKUP($A857,Заявка!$D$17:$AH$29,Заявка!$E$16,FALSE)</f>
        <v>#N/A</v>
      </c>
      <c r="K857" s="124"/>
      <c r="L857" s="124"/>
      <c r="M857" s="124"/>
      <c r="N857" s="124"/>
      <c r="O857" s="126" t="e">
        <f>VLOOKUP($A857,Заявка!$D$17:$AH$29,Заявка!$J$16,FALSE)</f>
        <v>#N/A</v>
      </c>
      <c r="P857" s="127"/>
      <c r="Q857" s="127"/>
      <c r="R857" s="127"/>
      <c r="S857" s="127"/>
      <c r="T857" s="127"/>
      <c r="U857" s="128"/>
      <c r="V857" s="68"/>
      <c r="W857" s="69"/>
      <c r="X857" s="132" t="str">
        <f>Заявка!$L$9</f>
        <v>Москва</v>
      </c>
      <c r="Y857" s="133"/>
      <c r="Z857" s="133"/>
      <c r="AA857" s="133"/>
      <c r="AB857" s="133"/>
      <c r="AC857" s="133"/>
      <c r="AD857" s="134"/>
      <c r="AE857" s="70"/>
    </row>
    <row r="858" spans="1:31" ht="7.5" customHeight="1" x14ac:dyDescent="0.25">
      <c r="A858" s="43" t="e">
        <f>IF($AF$13=Спр!$A$87,Ярлык!B858,IF(VLOOKUP($AF$4,Заявка!$D$17:$AH$29,Заявка!$AB$16,FALSE)&lt;Ярлык!C858,"",Ярлык!$AF$4))</f>
        <v>#N/A</v>
      </c>
      <c r="B858" s="34" t="e">
        <f>VLOOKUP(C858,Заявка!$A$17:$AH$29,Заявка!$D$16+Заявка!$A$16,TRUE)</f>
        <v>#N/A</v>
      </c>
      <c r="C858" s="36">
        <f t="shared" si="53"/>
        <v>54</v>
      </c>
      <c r="D858" s="67"/>
      <c r="E858" s="121"/>
      <c r="F858" s="122"/>
      <c r="G858" s="122"/>
      <c r="H858" s="122"/>
      <c r="I858" s="123"/>
      <c r="J858" s="125"/>
      <c r="K858" s="125"/>
      <c r="L858" s="125"/>
      <c r="M858" s="125"/>
      <c r="N858" s="125"/>
      <c r="O858" s="129"/>
      <c r="P858" s="130"/>
      <c r="Q858" s="130"/>
      <c r="R858" s="130"/>
      <c r="S858" s="130"/>
      <c r="T858" s="130"/>
      <c r="U858" s="131"/>
      <c r="V858" s="68"/>
      <c r="W858" s="69"/>
      <c r="X858" s="135"/>
      <c r="Y858" s="136"/>
      <c r="Z858" s="136"/>
      <c r="AA858" s="136"/>
      <c r="AB858" s="136"/>
      <c r="AC858" s="136"/>
      <c r="AD858" s="137"/>
      <c r="AE858" s="70"/>
    </row>
    <row r="859" spans="1:31" ht="13.5" customHeight="1" x14ac:dyDescent="0.25">
      <c r="A859" s="43" t="e">
        <f>IF($AF$13=Спр!$A$87,Ярлык!B859,IF(VLOOKUP($AF$4,Заявка!$D$17:$AH$29,Заявка!$AB$16,FALSE)&lt;Ярлык!C859,"",Ярлык!$AF$4))</f>
        <v>#N/A</v>
      </c>
      <c r="B859" s="34" t="e">
        <f>VLOOKUP(C859,Заявка!$A$17:$AH$29,Заявка!$D$16+Заявка!$A$16,TRUE)</f>
        <v>#N/A</v>
      </c>
      <c r="C859" s="36">
        <f t="shared" si="53"/>
        <v>54</v>
      </c>
      <c r="D859" s="67"/>
      <c r="E859" s="96" t="s">
        <v>79</v>
      </c>
      <c r="F859" s="96"/>
      <c r="G859" s="96"/>
      <c r="H859" s="96"/>
      <c r="I859" s="96"/>
      <c r="J859" s="97" t="e">
        <f>VLOOKUP($A859,Заявка!$D$17:$AH$29,Заявка!$T$16,FALSE)</f>
        <v>#N/A</v>
      </c>
      <c r="K859" s="97"/>
      <c r="L859" s="97"/>
      <c r="M859" s="97"/>
      <c r="N859" s="97"/>
      <c r="O859" s="97"/>
      <c r="P859" s="97"/>
      <c r="Q859" s="97"/>
      <c r="R859" s="97"/>
      <c r="S859" s="97"/>
      <c r="T859" s="97"/>
      <c r="U859" s="97"/>
      <c r="V859" s="68"/>
      <c r="W859" s="69"/>
      <c r="X859" s="135"/>
      <c r="Y859" s="136"/>
      <c r="Z859" s="136"/>
      <c r="AA859" s="136"/>
      <c r="AB859" s="136"/>
      <c r="AC859" s="136"/>
      <c r="AD859" s="137"/>
      <c r="AE859" s="70"/>
    </row>
    <row r="860" spans="1:31" ht="3" customHeight="1" x14ac:dyDescent="0.25">
      <c r="A860" s="43" t="e">
        <f>IF($AF$13=Спр!$A$87,Ярлык!B860,IF(VLOOKUP($AF$4,Заявка!$D$17:$AH$29,Заявка!$AB$16,FALSE)&lt;Ярлык!C860,"",Ярлык!$AF$4))</f>
        <v>#N/A</v>
      </c>
      <c r="B860" s="34" t="e">
        <f>VLOOKUP(C860,Заявка!$A$17:$AH$29,Заявка!$D$16+Заявка!$A$16,TRUE)</f>
        <v>#N/A</v>
      </c>
      <c r="C860" s="36">
        <f t="shared" si="53"/>
        <v>54</v>
      </c>
      <c r="D860" s="67"/>
      <c r="E860" s="68"/>
      <c r="F860" s="68"/>
      <c r="G860" s="68"/>
      <c r="H860" s="68"/>
      <c r="I860" s="68"/>
      <c r="J860" s="68"/>
      <c r="K860" s="68"/>
      <c r="L860" s="68"/>
      <c r="M860" s="68"/>
      <c r="N860" s="68"/>
      <c r="O860" s="68"/>
      <c r="P860" s="68"/>
      <c r="Q860" s="68"/>
      <c r="R860" s="68"/>
      <c r="S860" s="68"/>
      <c r="T860" s="68"/>
      <c r="U860" s="68"/>
      <c r="V860" s="68"/>
      <c r="W860" s="69"/>
      <c r="X860" s="135" t="str">
        <f>Заявка!$L$11</f>
        <v>89991112223 Удальцов Вячеслав</v>
      </c>
      <c r="Y860" s="136"/>
      <c r="Z860" s="136"/>
      <c r="AA860" s="136"/>
      <c r="AB860" s="136"/>
      <c r="AC860" s="136"/>
      <c r="AD860" s="137"/>
      <c r="AE860" s="70"/>
    </row>
    <row r="861" spans="1:31" ht="15" customHeight="1" x14ac:dyDescent="0.25">
      <c r="A861" s="43" t="e">
        <f>IF($AF$13=Спр!$A$87,Ярлык!B861,IF(VLOOKUP($AF$4,Заявка!$D$17:$AH$29,Заявка!$AB$16,FALSE)&lt;Ярлык!C861,"",Ярлык!$AF$4))</f>
        <v>#N/A</v>
      </c>
      <c r="B861" s="34" t="e">
        <f>VLOOKUP(C861,Заявка!$A$17:$AH$29,Заявка!$D$16+Заявка!$A$16,TRUE)</f>
        <v>#N/A</v>
      </c>
      <c r="C861" s="36">
        <f t="shared" si="53"/>
        <v>54</v>
      </c>
      <c r="D861" s="67"/>
      <c r="E861" s="141" t="s">
        <v>80</v>
      </c>
      <c r="F861" s="141"/>
      <c r="G861" s="141"/>
      <c r="H861" s="141"/>
      <c r="I861" s="143">
        <f ca="1">TODAY()</f>
        <v>46093</v>
      </c>
      <c r="J861" s="144"/>
      <c r="K861" s="144"/>
      <c r="L861" s="144"/>
      <c r="M861" s="68"/>
      <c r="N861" s="141" t="s">
        <v>81</v>
      </c>
      <c r="O861" s="141"/>
      <c r="P861" s="141"/>
      <c r="Q861" s="141"/>
      <c r="R861" s="146"/>
      <c r="S861" s="147"/>
      <c r="T861" s="147"/>
      <c r="U861" s="147"/>
      <c r="V861" s="68"/>
      <c r="W861" s="69"/>
      <c r="X861" s="138"/>
      <c r="Y861" s="139"/>
      <c r="Z861" s="139"/>
      <c r="AA861" s="139"/>
      <c r="AB861" s="139"/>
      <c r="AC861" s="139"/>
      <c r="AD861" s="140"/>
      <c r="AE861" s="70"/>
    </row>
    <row r="862" spans="1:31" ht="6" customHeight="1" x14ac:dyDescent="0.25">
      <c r="A862" s="43" t="e">
        <f>IF($AF$13=Спр!$A$87,Ярлык!B862,IF(VLOOKUP($AF$4,Заявка!$D$17:$AH$29,Заявка!$AB$16,FALSE)&lt;Ярлык!C862,"",Ярлык!$AF$4))</f>
        <v>#N/A</v>
      </c>
      <c r="B862" s="34" t="e">
        <f>VLOOKUP(C862,Заявка!$A$17:$AH$29,Заявка!$D$16+Заявка!$A$16,TRUE)</f>
        <v>#N/A</v>
      </c>
      <c r="C862" s="36">
        <f t="shared" si="53"/>
        <v>54</v>
      </c>
      <c r="D862" s="67"/>
      <c r="E862" s="142"/>
      <c r="F862" s="142"/>
      <c r="G862" s="142"/>
      <c r="H862" s="142"/>
      <c r="I862" s="145"/>
      <c r="J862" s="145"/>
      <c r="K862" s="145"/>
      <c r="L862" s="145"/>
      <c r="M862" s="68"/>
      <c r="N862" s="142"/>
      <c r="O862" s="142"/>
      <c r="P862" s="142"/>
      <c r="Q862" s="142"/>
      <c r="R862" s="148"/>
      <c r="S862" s="148"/>
      <c r="T862" s="148"/>
      <c r="U862" s="148"/>
      <c r="V862" s="68"/>
      <c r="W862" s="69"/>
      <c r="X862" s="68"/>
      <c r="Y862" s="68"/>
      <c r="Z862" s="68"/>
      <c r="AA862" s="68"/>
      <c r="AB862" s="68"/>
      <c r="AC862" s="68"/>
      <c r="AD862" s="68"/>
      <c r="AE862" s="70"/>
    </row>
    <row r="863" spans="1:31" ht="6" customHeight="1" x14ac:dyDescent="0.25">
      <c r="A863" s="43" t="e">
        <f>IF($AF$13=Спр!$A$87,Ярлык!B863,IF(VLOOKUP($AF$4,Заявка!$D$17:$AH$29,Заявка!$AB$16,FALSE)&lt;Ярлык!C863,"",Ярлык!$AF$4))</f>
        <v>#N/A</v>
      </c>
      <c r="B863" s="34" t="e">
        <f>VLOOKUP(C863,Заявка!$A$17:$AH$29,Заявка!$D$16+Заявка!$A$16,TRUE)</f>
        <v>#N/A</v>
      </c>
      <c r="C863" s="37">
        <f t="shared" si="53"/>
        <v>54</v>
      </c>
      <c r="D863" s="76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77"/>
      <c r="P863" s="77"/>
      <c r="Q863" s="77"/>
      <c r="R863" s="77"/>
      <c r="S863" s="77"/>
      <c r="T863" s="77"/>
      <c r="U863" s="77"/>
      <c r="V863" s="77"/>
      <c r="W863" s="78"/>
      <c r="X863" s="77"/>
      <c r="Y863" s="77"/>
      <c r="Z863" s="77"/>
      <c r="AA863" s="77"/>
      <c r="AB863" s="77"/>
      <c r="AC863" s="77"/>
      <c r="AD863" s="77"/>
      <c r="AE863" s="79"/>
    </row>
    <row r="864" spans="1:31" ht="10.5" customHeight="1" thickBot="1" x14ac:dyDescent="0.3">
      <c r="A864" s="43" t="e">
        <f>IF($AF$13=Спр!$A$87,Ярлык!B864,IF(VLOOKUP($AF$4,Заявка!$D$17:$AH$29,Заявка!$AB$16,FALSE)&lt;Ярлык!C864,"",Ярлык!$AF$4))</f>
        <v>#N/A</v>
      </c>
      <c r="B864" s="34" t="e">
        <f>VLOOKUP(C864,Заявка!$A$17:$AH$29,Заявка!$D$16+Заявка!$A$16,TRUE)</f>
        <v>#N/A</v>
      </c>
      <c r="C864" s="37">
        <f>C863</f>
        <v>54</v>
      </c>
      <c r="D864" s="80"/>
      <c r="E864" s="80"/>
      <c r="F864" s="80"/>
      <c r="G864" s="80"/>
      <c r="H864" s="80"/>
      <c r="I864" s="80"/>
      <c r="J864" s="80"/>
      <c r="K864" s="80"/>
      <c r="L864" s="80"/>
      <c r="M864" s="80"/>
      <c r="N864" s="80"/>
      <c r="O864" s="80"/>
      <c r="P864" s="80"/>
      <c r="Q864" s="80"/>
      <c r="R864" s="80"/>
      <c r="S864" s="80"/>
      <c r="T864" s="80"/>
      <c r="U864" s="80"/>
      <c r="V864" s="80"/>
      <c r="W864" s="80"/>
      <c r="X864" s="80"/>
      <c r="Y864" s="80"/>
      <c r="Z864" s="80"/>
      <c r="AA864" s="80"/>
      <c r="AB864" s="80"/>
      <c r="AC864" s="80"/>
      <c r="AD864" s="80"/>
      <c r="AE864" s="80"/>
    </row>
  </sheetData>
  <sheetProtection sheet="1" selectLockedCells="1"/>
  <autoFilter ref="A1:AU1" xr:uid="{00000000-0009-0000-0000-000000000000}"/>
  <mergeCells count="1091">
    <mergeCell ref="E3:I3"/>
    <mergeCell ref="J3:S3"/>
    <mergeCell ref="X3:AA3"/>
    <mergeCell ref="AB3:AD3"/>
    <mergeCell ref="AF3:AG3"/>
    <mergeCell ref="E6:I8"/>
    <mergeCell ref="J6:U8"/>
    <mergeCell ref="X6:AD6"/>
    <mergeCell ref="X8:AD8"/>
    <mergeCell ref="E9:I10"/>
    <mergeCell ref="J9:N10"/>
    <mergeCell ref="O9:U10"/>
    <mergeCell ref="X9:AD9"/>
    <mergeCell ref="X10:AD11"/>
    <mergeCell ref="E11:I11"/>
    <mergeCell ref="J11:U11"/>
    <mergeCell ref="X12:AD13"/>
    <mergeCell ref="E13:H14"/>
    <mergeCell ref="I13:L14"/>
    <mergeCell ref="N13:Q14"/>
    <mergeCell ref="R13:U14"/>
    <mergeCell ref="E19:I19"/>
    <mergeCell ref="J19:S19"/>
    <mergeCell ref="X19:AA19"/>
    <mergeCell ref="AB19:AD19"/>
    <mergeCell ref="E22:I24"/>
    <mergeCell ref="J22:U24"/>
    <mergeCell ref="X22:AD22"/>
    <mergeCell ref="X24:AD24"/>
    <mergeCell ref="E25:I26"/>
    <mergeCell ref="J25:N26"/>
    <mergeCell ref="O25:U26"/>
    <mergeCell ref="X25:AD25"/>
    <mergeCell ref="X26:AD27"/>
    <mergeCell ref="E27:I27"/>
    <mergeCell ref="J27:U27"/>
    <mergeCell ref="X28:AD29"/>
    <mergeCell ref="E29:H30"/>
    <mergeCell ref="I29:L30"/>
    <mergeCell ref="N29:Q30"/>
    <mergeCell ref="R29:U30"/>
    <mergeCell ref="E35:I35"/>
    <mergeCell ref="J35:S35"/>
    <mergeCell ref="X35:AA35"/>
    <mergeCell ref="AB35:AD35"/>
    <mergeCell ref="E38:I40"/>
    <mergeCell ref="J38:U40"/>
    <mergeCell ref="X38:AD38"/>
    <mergeCell ref="X40:AD40"/>
    <mergeCell ref="E41:I42"/>
    <mergeCell ref="J41:N42"/>
    <mergeCell ref="O41:U42"/>
    <mergeCell ref="X41:AD41"/>
    <mergeCell ref="X42:AD43"/>
    <mergeCell ref="E43:I43"/>
    <mergeCell ref="J43:U43"/>
    <mergeCell ref="X44:AD45"/>
    <mergeCell ref="E45:H46"/>
    <mergeCell ref="I45:L46"/>
    <mergeCell ref="N45:Q46"/>
    <mergeCell ref="R45:U46"/>
    <mergeCell ref="E51:I51"/>
    <mergeCell ref="J51:S51"/>
    <mergeCell ref="X51:AA51"/>
    <mergeCell ref="AB51:AD51"/>
    <mergeCell ref="E54:I56"/>
    <mergeCell ref="J54:U56"/>
    <mergeCell ref="X54:AD54"/>
    <mergeCell ref="X56:AD56"/>
    <mergeCell ref="E57:I58"/>
    <mergeCell ref="J57:N58"/>
    <mergeCell ref="O57:U58"/>
    <mergeCell ref="X57:AD57"/>
    <mergeCell ref="X58:AD59"/>
    <mergeCell ref="E59:I59"/>
    <mergeCell ref="J59:U59"/>
    <mergeCell ref="X60:AD61"/>
    <mergeCell ref="E61:H62"/>
    <mergeCell ref="I61:L62"/>
    <mergeCell ref="N61:Q62"/>
    <mergeCell ref="R61:U62"/>
    <mergeCell ref="E67:I67"/>
    <mergeCell ref="J67:S67"/>
    <mergeCell ref="X67:AA67"/>
    <mergeCell ref="AB67:AD67"/>
    <mergeCell ref="E70:I72"/>
    <mergeCell ref="J70:U72"/>
    <mergeCell ref="X70:AD70"/>
    <mergeCell ref="X72:AD72"/>
    <mergeCell ref="E73:I74"/>
    <mergeCell ref="J73:N74"/>
    <mergeCell ref="O73:U74"/>
    <mergeCell ref="X73:AD73"/>
    <mergeCell ref="X74:AD75"/>
    <mergeCell ref="E75:I75"/>
    <mergeCell ref="J75:U75"/>
    <mergeCell ref="X76:AD77"/>
    <mergeCell ref="E77:H78"/>
    <mergeCell ref="I77:L78"/>
    <mergeCell ref="N77:Q78"/>
    <mergeCell ref="R77:U78"/>
    <mergeCell ref="E83:I83"/>
    <mergeCell ref="J83:S83"/>
    <mergeCell ref="X83:AA83"/>
    <mergeCell ref="AB83:AD83"/>
    <mergeCell ref="E86:I88"/>
    <mergeCell ref="J86:U88"/>
    <mergeCell ref="X86:AD86"/>
    <mergeCell ref="X88:AD88"/>
    <mergeCell ref="E89:I90"/>
    <mergeCell ref="J89:N90"/>
    <mergeCell ref="O89:U90"/>
    <mergeCell ref="X89:AD89"/>
    <mergeCell ref="X90:AD91"/>
    <mergeCell ref="E91:I91"/>
    <mergeCell ref="J91:U91"/>
    <mergeCell ref="X92:AD93"/>
    <mergeCell ref="E93:H94"/>
    <mergeCell ref="I93:L94"/>
    <mergeCell ref="N93:Q94"/>
    <mergeCell ref="R93:U94"/>
    <mergeCell ref="E99:I99"/>
    <mergeCell ref="J99:S99"/>
    <mergeCell ref="X99:AA99"/>
    <mergeCell ref="AB99:AD99"/>
    <mergeCell ref="E102:I104"/>
    <mergeCell ref="J102:U104"/>
    <mergeCell ref="X102:AD102"/>
    <mergeCell ref="X104:AD104"/>
    <mergeCell ref="E105:I106"/>
    <mergeCell ref="J105:N106"/>
    <mergeCell ref="O105:U106"/>
    <mergeCell ref="X105:AD105"/>
    <mergeCell ref="X106:AD107"/>
    <mergeCell ref="E107:I107"/>
    <mergeCell ref="J107:U107"/>
    <mergeCell ref="X108:AD109"/>
    <mergeCell ref="E109:H110"/>
    <mergeCell ref="I109:L110"/>
    <mergeCell ref="N109:Q110"/>
    <mergeCell ref="R109:U110"/>
    <mergeCell ref="E115:I115"/>
    <mergeCell ref="J115:S115"/>
    <mergeCell ref="X115:AA115"/>
    <mergeCell ref="AB115:AD115"/>
    <mergeCell ref="E118:I120"/>
    <mergeCell ref="J118:U120"/>
    <mergeCell ref="X118:AD118"/>
    <mergeCell ref="X120:AD120"/>
    <mergeCell ref="E121:I122"/>
    <mergeCell ref="J121:N122"/>
    <mergeCell ref="O121:U122"/>
    <mergeCell ref="X121:AD121"/>
    <mergeCell ref="X122:AD123"/>
    <mergeCell ref="E123:I123"/>
    <mergeCell ref="J123:U123"/>
    <mergeCell ref="X124:AD125"/>
    <mergeCell ref="E125:H126"/>
    <mergeCell ref="I125:L126"/>
    <mergeCell ref="N125:Q126"/>
    <mergeCell ref="R125:U126"/>
    <mergeCell ref="E131:I131"/>
    <mergeCell ref="J131:S131"/>
    <mergeCell ref="X131:AA131"/>
    <mergeCell ref="AB131:AD131"/>
    <mergeCell ref="E134:I136"/>
    <mergeCell ref="J134:U136"/>
    <mergeCell ref="X134:AD134"/>
    <mergeCell ref="X136:AD136"/>
    <mergeCell ref="E137:I138"/>
    <mergeCell ref="J137:N138"/>
    <mergeCell ref="O137:U138"/>
    <mergeCell ref="X137:AD137"/>
    <mergeCell ref="X138:AD139"/>
    <mergeCell ref="E139:I139"/>
    <mergeCell ref="J139:U139"/>
    <mergeCell ref="X140:AD141"/>
    <mergeCell ref="E141:H142"/>
    <mergeCell ref="I141:L142"/>
    <mergeCell ref="N141:Q142"/>
    <mergeCell ref="R141:U142"/>
    <mergeCell ref="E147:I147"/>
    <mergeCell ref="J147:S147"/>
    <mergeCell ref="X147:AA147"/>
    <mergeCell ref="AB147:AD147"/>
    <mergeCell ref="E150:I152"/>
    <mergeCell ref="J150:U152"/>
    <mergeCell ref="X150:AD150"/>
    <mergeCell ref="X152:AD152"/>
    <mergeCell ref="E153:I154"/>
    <mergeCell ref="J153:N154"/>
    <mergeCell ref="O153:U154"/>
    <mergeCell ref="X153:AD153"/>
    <mergeCell ref="X154:AD155"/>
    <mergeCell ref="E155:I155"/>
    <mergeCell ref="J155:U155"/>
    <mergeCell ref="X156:AD157"/>
    <mergeCell ref="E157:H158"/>
    <mergeCell ref="I157:L158"/>
    <mergeCell ref="N157:Q158"/>
    <mergeCell ref="R157:U158"/>
    <mergeCell ref="X186:AD187"/>
    <mergeCell ref="E187:I187"/>
    <mergeCell ref="X198:AD198"/>
    <mergeCell ref="X200:AD200"/>
    <mergeCell ref="J187:U187"/>
    <mergeCell ref="X188:AD189"/>
    <mergeCell ref="E189:H190"/>
    <mergeCell ref="I189:L190"/>
    <mergeCell ref="N189:Q190"/>
    <mergeCell ref="R189:U190"/>
    <mergeCell ref="E163:I163"/>
    <mergeCell ref="J163:S163"/>
    <mergeCell ref="X163:AA163"/>
    <mergeCell ref="AB163:AD163"/>
    <mergeCell ref="E166:I168"/>
    <mergeCell ref="J166:U168"/>
    <mergeCell ref="X166:AD166"/>
    <mergeCell ref="X168:AD168"/>
    <mergeCell ref="E169:I170"/>
    <mergeCell ref="J169:N170"/>
    <mergeCell ref="O169:U170"/>
    <mergeCell ref="X169:AD169"/>
    <mergeCell ref="X170:AD171"/>
    <mergeCell ref="E171:I171"/>
    <mergeCell ref="J171:U171"/>
    <mergeCell ref="X172:AD173"/>
    <mergeCell ref="E173:H174"/>
    <mergeCell ref="I173:L174"/>
    <mergeCell ref="N173:Q174"/>
    <mergeCell ref="R173:U174"/>
    <mergeCell ref="X201:AD201"/>
    <mergeCell ref="X202:AD203"/>
    <mergeCell ref="E203:I203"/>
    <mergeCell ref="J203:U203"/>
    <mergeCell ref="E195:I195"/>
    <mergeCell ref="J195:S195"/>
    <mergeCell ref="X195:AA195"/>
    <mergeCell ref="AB195:AD195"/>
    <mergeCell ref="E198:I200"/>
    <mergeCell ref="J198:U200"/>
    <mergeCell ref="AF13:AG13"/>
    <mergeCell ref="AF10:AG12"/>
    <mergeCell ref="X204:AD205"/>
    <mergeCell ref="E205:H206"/>
    <mergeCell ref="I205:L206"/>
    <mergeCell ref="N205:Q206"/>
    <mergeCell ref="R205:U206"/>
    <mergeCell ref="E201:I202"/>
    <mergeCell ref="J201:N202"/>
    <mergeCell ref="O201:U202"/>
    <mergeCell ref="E179:I179"/>
    <mergeCell ref="J179:S179"/>
    <mergeCell ref="X179:AA179"/>
    <mergeCell ref="AB179:AD179"/>
    <mergeCell ref="E182:I184"/>
    <mergeCell ref="J182:U184"/>
    <mergeCell ref="X182:AD182"/>
    <mergeCell ref="X184:AD184"/>
    <mergeCell ref="E185:I186"/>
    <mergeCell ref="J185:N186"/>
    <mergeCell ref="O185:U186"/>
    <mergeCell ref="X185:AD185"/>
    <mergeCell ref="E211:I211"/>
    <mergeCell ref="J211:S211"/>
    <mergeCell ref="X211:AA211"/>
    <mergeCell ref="AB211:AD211"/>
    <mergeCell ref="E214:I216"/>
    <mergeCell ref="J214:U216"/>
    <mergeCell ref="X214:AD214"/>
    <mergeCell ref="X216:AD216"/>
    <mergeCell ref="E217:I218"/>
    <mergeCell ref="J217:N218"/>
    <mergeCell ref="O217:U218"/>
    <mergeCell ref="X217:AD217"/>
    <mergeCell ref="X218:AD219"/>
    <mergeCell ref="E219:I219"/>
    <mergeCell ref="J219:U219"/>
    <mergeCell ref="X220:AD221"/>
    <mergeCell ref="E221:H222"/>
    <mergeCell ref="I221:L222"/>
    <mergeCell ref="N221:Q222"/>
    <mergeCell ref="R221:U222"/>
    <mergeCell ref="E227:I227"/>
    <mergeCell ref="J227:S227"/>
    <mergeCell ref="X227:AA227"/>
    <mergeCell ref="AB227:AD227"/>
    <mergeCell ref="E230:I232"/>
    <mergeCell ref="J230:U232"/>
    <mergeCell ref="X230:AD230"/>
    <mergeCell ref="X232:AD232"/>
    <mergeCell ref="E233:I234"/>
    <mergeCell ref="J233:N234"/>
    <mergeCell ref="O233:U234"/>
    <mergeCell ref="X233:AD233"/>
    <mergeCell ref="X234:AD235"/>
    <mergeCell ref="E235:I235"/>
    <mergeCell ref="J235:U235"/>
    <mergeCell ref="X236:AD237"/>
    <mergeCell ref="E237:H238"/>
    <mergeCell ref="I237:L238"/>
    <mergeCell ref="N237:Q238"/>
    <mergeCell ref="R237:U238"/>
    <mergeCell ref="E243:I243"/>
    <mergeCell ref="J243:S243"/>
    <mergeCell ref="X243:AA243"/>
    <mergeCell ref="AB243:AD243"/>
    <mergeCell ref="E246:I248"/>
    <mergeCell ref="J246:U248"/>
    <mergeCell ref="X246:AD246"/>
    <mergeCell ref="X248:AD248"/>
    <mergeCell ref="E249:I250"/>
    <mergeCell ref="J249:N250"/>
    <mergeCell ref="O249:U250"/>
    <mergeCell ref="X249:AD249"/>
    <mergeCell ref="X250:AD251"/>
    <mergeCell ref="E251:I251"/>
    <mergeCell ref="J251:U251"/>
    <mergeCell ref="X252:AD253"/>
    <mergeCell ref="E253:H254"/>
    <mergeCell ref="I253:L254"/>
    <mergeCell ref="N253:Q254"/>
    <mergeCell ref="R253:U254"/>
    <mergeCell ref="E259:I259"/>
    <mergeCell ref="J259:S259"/>
    <mergeCell ref="X259:AA259"/>
    <mergeCell ref="AB259:AD259"/>
    <mergeCell ref="E262:I264"/>
    <mergeCell ref="J262:U264"/>
    <mergeCell ref="X262:AD262"/>
    <mergeCell ref="X264:AD264"/>
    <mergeCell ref="E265:I266"/>
    <mergeCell ref="J265:N266"/>
    <mergeCell ref="O265:U266"/>
    <mergeCell ref="X265:AD265"/>
    <mergeCell ref="X266:AD267"/>
    <mergeCell ref="E267:I267"/>
    <mergeCell ref="J267:U267"/>
    <mergeCell ref="X268:AD269"/>
    <mergeCell ref="E269:H270"/>
    <mergeCell ref="I269:L270"/>
    <mergeCell ref="N269:Q270"/>
    <mergeCell ref="R269:U270"/>
    <mergeCell ref="E275:I275"/>
    <mergeCell ref="J275:S275"/>
    <mergeCell ref="X275:AA275"/>
    <mergeCell ref="AB275:AD275"/>
    <mergeCell ref="E278:I280"/>
    <mergeCell ref="J278:U280"/>
    <mergeCell ref="X278:AD278"/>
    <mergeCell ref="X280:AD280"/>
    <mergeCell ref="E281:I282"/>
    <mergeCell ref="J281:N282"/>
    <mergeCell ref="O281:U282"/>
    <mergeCell ref="X281:AD281"/>
    <mergeCell ref="X282:AD283"/>
    <mergeCell ref="E283:I283"/>
    <mergeCell ref="J283:U283"/>
    <mergeCell ref="X284:AD285"/>
    <mergeCell ref="E285:H286"/>
    <mergeCell ref="I285:L286"/>
    <mergeCell ref="N285:Q286"/>
    <mergeCell ref="R285:U286"/>
    <mergeCell ref="E291:I291"/>
    <mergeCell ref="J291:S291"/>
    <mergeCell ref="X291:AA291"/>
    <mergeCell ref="AB291:AD291"/>
    <mergeCell ref="E294:I296"/>
    <mergeCell ref="J294:U296"/>
    <mergeCell ref="X294:AD294"/>
    <mergeCell ref="X296:AD296"/>
    <mergeCell ref="E297:I298"/>
    <mergeCell ref="J297:N298"/>
    <mergeCell ref="O297:U298"/>
    <mergeCell ref="X297:AD297"/>
    <mergeCell ref="X298:AD299"/>
    <mergeCell ref="E299:I299"/>
    <mergeCell ref="J299:U299"/>
    <mergeCell ref="X300:AD301"/>
    <mergeCell ref="E301:H302"/>
    <mergeCell ref="I301:L302"/>
    <mergeCell ref="N301:Q302"/>
    <mergeCell ref="R301:U302"/>
    <mergeCell ref="E307:I307"/>
    <mergeCell ref="J307:S307"/>
    <mergeCell ref="X307:AA307"/>
    <mergeCell ref="AB307:AD307"/>
    <mergeCell ref="E310:I312"/>
    <mergeCell ref="J310:U312"/>
    <mergeCell ref="X310:AD310"/>
    <mergeCell ref="X312:AD312"/>
    <mergeCell ref="E313:I314"/>
    <mergeCell ref="J313:N314"/>
    <mergeCell ref="O313:U314"/>
    <mergeCell ref="X313:AD313"/>
    <mergeCell ref="X314:AD315"/>
    <mergeCell ref="E315:I315"/>
    <mergeCell ref="J315:U315"/>
    <mergeCell ref="X316:AD317"/>
    <mergeCell ref="E317:H318"/>
    <mergeCell ref="I317:L318"/>
    <mergeCell ref="N317:Q318"/>
    <mergeCell ref="R317:U318"/>
    <mergeCell ref="E323:I323"/>
    <mergeCell ref="J323:S323"/>
    <mergeCell ref="X323:AA323"/>
    <mergeCell ref="AB323:AD323"/>
    <mergeCell ref="E326:I328"/>
    <mergeCell ref="J326:U328"/>
    <mergeCell ref="X326:AD326"/>
    <mergeCell ref="X328:AD328"/>
    <mergeCell ref="E329:I330"/>
    <mergeCell ref="J329:N330"/>
    <mergeCell ref="O329:U330"/>
    <mergeCell ref="X329:AD329"/>
    <mergeCell ref="X330:AD331"/>
    <mergeCell ref="E331:I331"/>
    <mergeCell ref="J331:U331"/>
    <mergeCell ref="X332:AD333"/>
    <mergeCell ref="E333:H334"/>
    <mergeCell ref="I333:L334"/>
    <mergeCell ref="N333:Q334"/>
    <mergeCell ref="R333:U334"/>
    <mergeCell ref="E339:I339"/>
    <mergeCell ref="J339:S339"/>
    <mergeCell ref="X339:AA339"/>
    <mergeCell ref="AB339:AD339"/>
    <mergeCell ref="E342:I344"/>
    <mergeCell ref="J342:U344"/>
    <mergeCell ref="X342:AD342"/>
    <mergeCell ref="X344:AD344"/>
    <mergeCell ref="E345:I346"/>
    <mergeCell ref="J345:N346"/>
    <mergeCell ref="O345:U346"/>
    <mergeCell ref="X345:AD345"/>
    <mergeCell ref="X346:AD347"/>
    <mergeCell ref="E347:I347"/>
    <mergeCell ref="J347:U347"/>
    <mergeCell ref="X348:AD349"/>
    <mergeCell ref="E349:H350"/>
    <mergeCell ref="I349:L350"/>
    <mergeCell ref="N349:Q350"/>
    <mergeCell ref="R349:U350"/>
    <mergeCell ref="E355:I355"/>
    <mergeCell ref="J355:S355"/>
    <mergeCell ref="X355:AA355"/>
    <mergeCell ref="AB355:AD355"/>
    <mergeCell ref="E358:I360"/>
    <mergeCell ref="J358:U360"/>
    <mergeCell ref="X358:AD358"/>
    <mergeCell ref="X360:AD360"/>
    <mergeCell ref="E361:I362"/>
    <mergeCell ref="J361:N362"/>
    <mergeCell ref="O361:U362"/>
    <mergeCell ref="X361:AD361"/>
    <mergeCell ref="X362:AD363"/>
    <mergeCell ref="E363:I363"/>
    <mergeCell ref="J363:U363"/>
    <mergeCell ref="X364:AD365"/>
    <mergeCell ref="E365:H366"/>
    <mergeCell ref="I365:L366"/>
    <mergeCell ref="N365:Q366"/>
    <mergeCell ref="R365:U366"/>
    <mergeCell ref="E371:I371"/>
    <mergeCell ref="J371:S371"/>
    <mergeCell ref="X371:AA371"/>
    <mergeCell ref="AB371:AD371"/>
    <mergeCell ref="E374:I376"/>
    <mergeCell ref="J374:U376"/>
    <mergeCell ref="X374:AD374"/>
    <mergeCell ref="X376:AD376"/>
    <mergeCell ref="E377:I378"/>
    <mergeCell ref="J377:N378"/>
    <mergeCell ref="O377:U378"/>
    <mergeCell ref="X377:AD377"/>
    <mergeCell ref="X378:AD379"/>
    <mergeCell ref="E379:I379"/>
    <mergeCell ref="J379:U379"/>
    <mergeCell ref="X380:AD381"/>
    <mergeCell ref="E381:H382"/>
    <mergeCell ref="I381:L382"/>
    <mergeCell ref="N381:Q382"/>
    <mergeCell ref="R381:U382"/>
    <mergeCell ref="E387:I387"/>
    <mergeCell ref="J387:S387"/>
    <mergeCell ref="X387:AA387"/>
    <mergeCell ref="AB387:AD387"/>
    <mergeCell ref="E390:I392"/>
    <mergeCell ref="J390:U392"/>
    <mergeCell ref="X390:AD390"/>
    <mergeCell ref="X392:AD392"/>
    <mergeCell ref="E393:I394"/>
    <mergeCell ref="J393:N394"/>
    <mergeCell ref="O393:U394"/>
    <mergeCell ref="X393:AD393"/>
    <mergeCell ref="X394:AD395"/>
    <mergeCell ref="E395:I395"/>
    <mergeCell ref="J395:U395"/>
    <mergeCell ref="X396:AD397"/>
    <mergeCell ref="E397:H398"/>
    <mergeCell ref="I397:L398"/>
    <mergeCell ref="N397:Q398"/>
    <mergeCell ref="R397:U398"/>
    <mergeCell ref="E403:I403"/>
    <mergeCell ref="J403:S403"/>
    <mergeCell ref="X403:AA403"/>
    <mergeCell ref="AB403:AD403"/>
    <mergeCell ref="E406:I408"/>
    <mergeCell ref="J406:U408"/>
    <mergeCell ref="X406:AD406"/>
    <mergeCell ref="X408:AD408"/>
    <mergeCell ref="E409:I410"/>
    <mergeCell ref="J409:N410"/>
    <mergeCell ref="O409:U410"/>
    <mergeCell ref="X409:AD409"/>
    <mergeCell ref="X410:AD411"/>
    <mergeCell ref="E411:I411"/>
    <mergeCell ref="J411:U411"/>
    <mergeCell ref="X412:AD413"/>
    <mergeCell ref="E413:H414"/>
    <mergeCell ref="I413:L414"/>
    <mergeCell ref="N413:Q414"/>
    <mergeCell ref="R413:U414"/>
    <mergeCell ref="E419:I419"/>
    <mergeCell ref="J419:S419"/>
    <mergeCell ref="X419:AA419"/>
    <mergeCell ref="AB419:AD419"/>
    <mergeCell ref="E422:I424"/>
    <mergeCell ref="J422:U424"/>
    <mergeCell ref="X422:AD422"/>
    <mergeCell ref="X424:AD424"/>
    <mergeCell ref="E425:I426"/>
    <mergeCell ref="J425:N426"/>
    <mergeCell ref="O425:U426"/>
    <mergeCell ref="X425:AD425"/>
    <mergeCell ref="X426:AD427"/>
    <mergeCell ref="E427:I427"/>
    <mergeCell ref="J427:U427"/>
    <mergeCell ref="X428:AD429"/>
    <mergeCell ref="E429:H430"/>
    <mergeCell ref="I429:L430"/>
    <mergeCell ref="N429:Q430"/>
    <mergeCell ref="R429:U430"/>
    <mergeCell ref="E435:I435"/>
    <mergeCell ref="J435:S435"/>
    <mergeCell ref="X435:AA435"/>
    <mergeCell ref="AB435:AD435"/>
    <mergeCell ref="E438:I440"/>
    <mergeCell ref="J438:U440"/>
    <mergeCell ref="X438:AD438"/>
    <mergeCell ref="X440:AD440"/>
    <mergeCell ref="E441:I442"/>
    <mergeCell ref="J441:N442"/>
    <mergeCell ref="O441:U442"/>
    <mergeCell ref="X441:AD441"/>
    <mergeCell ref="X442:AD443"/>
    <mergeCell ref="E443:I443"/>
    <mergeCell ref="J443:U443"/>
    <mergeCell ref="X444:AD445"/>
    <mergeCell ref="E445:H446"/>
    <mergeCell ref="I445:L446"/>
    <mergeCell ref="N445:Q446"/>
    <mergeCell ref="R445:U446"/>
    <mergeCell ref="E451:I451"/>
    <mergeCell ref="J451:S451"/>
    <mergeCell ref="X451:AA451"/>
    <mergeCell ref="AB451:AD451"/>
    <mergeCell ref="E454:I456"/>
    <mergeCell ref="J454:U456"/>
    <mergeCell ref="X454:AD454"/>
    <mergeCell ref="X456:AD456"/>
    <mergeCell ref="E457:I458"/>
    <mergeCell ref="J457:N458"/>
    <mergeCell ref="O457:U458"/>
    <mergeCell ref="X457:AD457"/>
    <mergeCell ref="X458:AD459"/>
    <mergeCell ref="E459:I459"/>
    <mergeCell ref="J459:U459"/>
    <mergeCell ref="X460:AD461"/>
    <mergeCell ref="E461:H462"/>
    <mergeCell ref="I461:L462"/>
    <mergeCell ref="N461:Q462"/>
    <mergeCell ref="R461:U462"/>
    <mergeCell ref="E467:I467"/>
    <mergeCell ref="J467:S467"/>
    <mergeCell ref="X467:AA467"/>
    <mergeCell ref="AB467:AD467"/>
    <mergeCell ref="E470:I472"/>
    <mergeCell ref="J470:U472"/>
    <mergeCell ref="X470:AD470"/>
    <mergeCell ref="X472:AD472"/>
    <mergeCell ref="E473:I474"/>
    <mergeCell ref="J473:N474"/>
    <mergeCell ref="O473:U474"/>
    <mergeCell ref="X473:AD473"/>
    <mergeCell ref="X474:AD475"/>
    <mergeCell ref="E475:I475"/>
    <mergeCell ref="J475:U475"/>
    <mergeCell ref="X476:AD477"/>
    <mergeCell ref="E477:H478"/>
    <mergeCell ref="I477:L478"/>
    <mergeCell ref="N477:Q478"/>
    <mergeCell ref="R477:U478"/>
    <mergeCell ref="E483:I483"/>
    <mergeCell ref="J483:S483"/>
    <mergeCell ref="X483:AA483"/>
    <mergeCell ref="AB483:AD483"/>
    <mergeCell ref="E486:I488"/>
    <mergeCell ref="J486:U488"/>
    <mergeCell ref="X486:AD486"/>
    <mergeCell ref="X488:AD488"/>
    <mergeCell ref="E489:I490"/>
    <mergeCell ref="J489:N490"/>
    <mergeCell ref="O489:U490"/>
    <mergeCell ref="X489:AD489"/>
    <mergeCell ref="X490:AD491"/>
    <mergeCell ref="E491:I491"/>
    <mergeCell ref="J491:U491"/>
    <mergeCell ref="X492:AD493"/>
    <mergeCell ref="E493:H494"/>
    <mergeCell ref="I493:L494"/>
    <mergeCell ref="N493:Q494"/>
    <mergeCell ref="R493:U494"/>
    <mergeCell ref="E499:I499"/>
    <mergeCell ref="J499:S499"/>
    <mergeCell ref="X499:AA499"/>
    <mergeCell ref="AB499:AD499"/>
    <mergeCell ref="E502:I504"/>
    <mergeCell ref="J502:U504"/>
    <mergeCell ref="X502:AD502"/>
    <mergeCell ref="X504:AD504"/>
    <mergeCell ref="E505:I506"/>
    <mergeCell ref="J505:N506"/>
    <mergeCell ref="O505:U506"/>
    <mergeCell ref="X505:AD505"/>
    <mergeCell ref="X506:AD507"/>
    <mergeCell ref="E507:I507"/>
    <mergeCell ref="J507:U507"/>
    <mergeCell ref="X508:AD509"/>
    <mergeCell ref="E509:H510"/>
    <mergeCell ref="I509:L510"/>
    <mergeCell ref="N509:Q510"/>
    <mergeCell ref="R509:U510"/>
    <mergeCell ref="E515:I515"/>
    <mergeCell ref="J515:S515"/>
    <mergeCell ref="X515:AA515"/>
    <mergeCell ref="AB515:AD515"/>
    <mergeCell ref="E518:I520"/>
    <mergeCell ref="J518:U520"/>
    <mergeCell ref="X518:AD518"/>
    <mergeCell ref="X520:AD520"/>
    <mergeCell ref="E521:I522"/>
    <mergeCell ref="J521:N522"/>
    <mergeCell ref="O521:U522"/>
    <mergeCell ref="X521:AD521"/>
    <mergeCell ref="X522:AD523"/>
    <mergeCell ref="E523:I523"/>
    <mergeCell ref="J523:U523"/>
    <mergeCell ref="X524:AD525"/>
    <mergeCell ref="E525:H526"/>
    <mergeCell ref="I525:L526"/>
    <mergeCell ref="N525:Q526"/>
    <mergeCell ref="R525:U526"/>
    <mergeCell ref="E531:I531"/>
    <mergeCell ref="J531:S531"/>
    <mergeCell ref="X531:AA531"/>
    <mergeCell ref="AB531:AD531"/>
    <mergeCell ref="E534:I536"/>
    <mergeCell ref="J534:U536"/>
    <mergeCell ref="X534:AD534"/>
    <mergeCell ref="X536:AD536"/>
    <mergeCell ref="E537:I538"/>
    <mergeCell ref="J537:N538"/>
    <mergeCell ref="O537:U538"/>
    <mergeCell ref="X537:AD537"/>
    <mergeCell ref="X538:AD539"/>
    <mergeCell ref="E539:I539"/>
    <mergeCell ref="J539:U539"/>
    <mergeCell ref="X540:AD541"/>
    <mergeCell ref="E541:H542"/>
    <mergeCell ref="I541:L542"/>
    <mergeCell ref="N541:Q542"/>
    <mergeCell ref="R541:U542"/>
    <mergeCell ref="E547:I547"/>
    <mergeCell ref="J547:S547"/>
    <mergeCell ref="X547:AA547"/>
    <mergeCell ref="AB547:AD547"/>
    <mergeCell ref="E550:I552"/>
    <mergeCell ref="J550:U552"/>
    <mergeCell ref="X550:AD550"/>
    <mergeCell ref="X552:AD552"/>
    <mergeCell ref="E553:I554"/>
    <mergeCell ref="J553:N554"/>
    <mergeCell ref="O553:U554"/>
    <mergeCell ref="X553:AD553"/>
    <mergeCell ref="X554:AD555"/>
    <mergeCell ref="E555:I555"/>
    <mergeCell ref="J555:U555"/>
    <mergeCell ref="X556:AD557"/>
    <mergeCell ref="E557:H558"/>
    <mergeCell ref="I557:L558"/>
    <mergeCell ref="N557:Q558"/>
    <mergeCell ref="R557:U558"/>
    <mergeCell ref="E563:I563"/>
    <mergeCell ref="J563:S563"/>
    <mergeCell ref="X563:AA563"/>
    <mergeCell ref="AB563:AD563"/>
    <mergeCell ref="E566:I568"/>
    <mergeCell ref="J566:U568"/>
    <mergeCell ref="X566:AD566"/>
    <mergeCell ref="X568:AD568"/>
    <mergeCell ref="E569:I570"/>
    <mergeCell ref="J569:N570"/>
    <mergeCell ref="O569:U570"/>
    <mergeCell ref="X569:AD569"/>
    <mergeCell ref="X570:AD571"/>
    <mergeCell ref="E571:I571"/>
    <mergeCell ref="J571:U571"/>
    <mergeCell ref="X572:AD573"/>
    <mergeCell ref="E573:H574"/>
    <mergeCell ref="I573:L574"/>
    <mergeCell ref="N573:Q574"/>
    <mergeCell ref="R573:U574"/>
    <mergeCell ref="E579:I579"/>
    <mergeCell ref="J579:S579"/>
    <mergeCell ref="X579:AA579"/>
    <mergeCell ref="AB579:AD579"/>
    <mergeCell ref="E582:I584"/>
    <mergeCell ref="J582:U584"/>
    <mergeCell ref="X582:AD582"/>
    <mergeCell ref="X584:AD584"/>
    <mergeCell ref="E585:I586"/>
    <mergeCell ref="J585:N586"/>
    <mergeCell ref="O585:U586"/>
    <mergeCell ref="X585:AD585"/>
    <mergeCell ref="X586:AD587"/>
    <mergeCell ref="E587:I587"/>
    <mergeCell ref="J587:U587"/>
    <mergeCell ref="X588:AD589"/>
    <mergeCell ref="E589:H590"/>
    <mergeCell ref="I589:L590"/>
    <mergeCell ref="N589:Q590"/>
    <mergeCell ref="R589:U590"/>
    <mergeCell ref="E595:I595"/>
    <mergeCell ref="J595:S595"/>
    <mergeCell ref="X595:AA595"/>
    <mergeCell ref="AB595:AD595"/>
    <mergeCell ref="E598:I600"/>
    <mergeCell ref="J598:U600"/>
    <mergeCell ref="X598:AD598"/>
    <mergeCell ref="X600:AD600"/>
    <mergeCell ref="E601:I602"/>
    <mergeCell ref="J601:N602"/>
    <mergeCell ref="O601:U602"/>
    <mergeCell ref="X601:AD601"/>
    <mergeCell ref="X602:AD603"/>
    <mergeCell ref="E603:I603"/>
    <mergeCell ref="J603:U603"/>
    <mergeCell ref="X604:AD605"/>
    <mergeCell ref="E605:H606"/>
    <mergeCell ref="I605:L606"/>
    <mergeCell ref="N605:Q606"/>
    <mergeCell ref="R605:U606"/>
    <mergeCell ref="E611:I611"/>
    <mergeCell ref="J611:S611"/>
    <mergeCell ref="X611:AA611"/>
    <mergeCell ref="AB611:AD611"/>
    <mergeCell ref="E614:I616"/>
    <mergeCell ref="J614:U616"/>
    <mergeCell ref="X614:AD614"/>
    <mergeCell ref="X616:AD616"/>
    <mergeCell ref="E617:I618"/>
    <mergeCell ref="J617:N618"/>
    <mergeCell ref="O617:U618"/>
    <mergeCell ref="X617:AD617"/>
    <mergeCell ref="X618:AD619"/>
    <mergeCell ref="E619:I619"/>
    <mergeCell ref="J619:U619"/>
    <mergeCell ref="X620:AD621"/>
    <mergeCell ref="E621:H622"/>
    <mergeCell ref="I621:L622"/>
    <mergeCell ref="N621:Q622"/>
    <mergeCell ref="R621:U622"/>
    <mergeCell ref="E627:I627"/>
    <mergeCell ref="J627:S627"/>
    <mergeCell ref="X627:AA627"/>
    <mergeCell ref="AB627:AD627"/>
    <mergeCell ref="E630:I632"/>
    <mergeCell ref="J630:U632"/>
    <mergeCell ref="X630:AD630"/>
    <mergeCell ref="X632:AD632"/>
    <mergeCell ref="E633:I634"/>
    <mergeCell ref="J633:N634"/>
    <mergeCell ref="O633:U634"/>
    <mergeCell ref="X633:AD633"/>
    <mergeCell ref="X634:AD635"/>
    <mergeCell ref="E635:I635"/>
    <mergeCell ref="J635:U635"/>
    <mergeCell ref="X636:AD637"/>
    <mergeCell ref="E637:H638"/>
    <mergeCell ref="I637:L638"/>
    <mergeCell ref="N637:Q638"/>
    <mergeCell ref="R637:U638"/>
    <mergeCell ref="E643:I643"/>
    <mergeCell ref="J643:S643"/>
    <mergeCell ref="X643:AA643"/>
    <mergeCell ref="AB643:AD643"/>
    <mergeCell ref="E646:I648"/>
    <mergeCell ref="J646:U648"/>
    <mergeCell ref="X646:AD646"/>
    <mergeCell ref="X648:AD648"/>
    <mergeCell ref="E649:I650"/>
    <mergeCell ref="J649:N650"/>
    <mergeCell ref="O649:U650"/>
    <mergeCell ref="X649:AD649"/>
    <mergeCell ref="X650:AD651"/>
    <mergeCell ref="E651:I651"/>
    <mergeCell ref="J651:U651"/>
    <mergeCell ref="X652:AD653"/>
    <mergeCell ref="E653:H654"/>
    <mergeCell ref="I653:L654"/>
    <mergeCell ref="N653:Q654"/>
    <mergeCell ref="R653:U654"/>
    <mergeCell ref="E659:I659"/>
    <mergeCell ref="J659:S659"/>
    <mergeCell ref="X659:AA659"/>
    <mergeCell ref="AB659:AD659"/>
    <mergeCell ref="E662:I664"/>
    <mergeCell ref="J662:U664"/>
    <mergeCell ref="X662:AD662"/>
    <mergeCell ref="X664:AD664"/>
    <mergeCell ref="E665:I666"/>
    <mergeCell ref="J665:N666"/>
    <mergeCell ref="O665:U666"/>
    <mergeCell ref="X665:AD665"/>
    <mergeCell ref="X666:AD667"/>
    <mergeCell ref="E667:I667"/>
    <mergeCell ref="J667:U667"/>
    <mergeCell ref="X668:AD669"/>
    <mergeCell ref="E669:H670"/>
    <mergeCell ref="I669:L670"/>
    <mergeCell ref="N669:Q670"/>
    <mergeCell ref="R669:U670"/>
    <mergeCell ref="E675:I675"/>
    <mergeCell ref="J675:S675"/>
    <mergeCell ref="X675:AA675"/>
    <mergeCell ref="AB675:AD675"/>
    <mergeCell ref="E678:I680"/>
    <mergeCell ref="J678:U680"/>
    <mergeCell ref="X678:AD678"/>
    <mergeCell ref="X680:AD680"/>
    <mergeCell ref="E681:I682"/>
    <mergeCell ref="J681:N682"/>
    <mergeCell ref="O681:U682"/>
    <mergeCell ref="X681:AD681"/>
    <mergeCell ref="X682:AD683"/>
    <mergeCell ref="E683:I683"/>
    <mergeCell ref="J683:U683"/>
    <mergeCell ref="X684:AD685"/>
    <mergeCell ref="E685:H686"/>
    <mergeCell ref="I685:L686"/>
    <mergeCell ref="N685:Q686"/>
    <mergeCell ref="R685:U686"/>
    <mergeCell ref="E691:I691"/>
    <mergeCell ref="J691:S691"/>
    <mergeCell ref="X691:AA691"/>
    <mergeCell ref="AB691:AD691"/>
    <mergeCell ref="E694:I696"/>
    <mergeCell ref="J694:U696"/>
    <mergeCell ref="X694:AD694"/>
    <mergeCell ref="X696:AD696"/>
    <mergeCell ref="E697:I698"/>
    <mergeCell ref="J697:N698"/>
    <mergeCell ref="O697:U698"/>
    <mergeCell ref="X697:AD697"/>
    <mergeCell ref="X698:AD699"/>
    <mergeCell ref="E699:I699"/>
    <mergeCell ref="J699:U699"/>
    <mergeCell ref="X700:AD701"/>
    <mergeCell ref="E701:H702"/>
    <mergeCell ref="I701:L702"/>
    <mergeCell ref="N701:Q702"/>
    <mergeCell ref="R701:U702"/>
    <mergeCell ref="E707:I707"/>
    <mergeCell ref="J707:S707"/>
    <mergeCell ref="X707:AA707"/>
    <mergeCell ref="AB707:AD707"/>
    <mergeCell ref="E710:I712"/>
    <mergeCell ref="J710:U712"/>
    <mergeCell ref="X710:AD710"/>
    <mergeCell ref="X712:AD712"/>
    <mergeCell ref="E713:I714"/>
    <mergeCell ref="J713:N714"/>
    <mergeCell ref="O713:U714"/>
    <mergeCell ref="X713:AD713"/>
    <mergeCell ref="X714:AD715"/>
    <mergeCell ref="E715:I715"/>
    <mergeCell ref="J715:U715"/>
    <mergeCell ref="X716:AD717"/>
    <mergeCell ref="E717:H718"/>
    <mergeCell ref="I717:L718"/>
    <mergeCell ref="N717:Q718"/>
    <mergeCell ref="R717:U718"/>
    <mergeCell ref="E723:I723"/>
    <mergeCell ref="J723:S723"/>
    <mergeCell ref="X723:AA723"/>
    <mergeCell ref="AB723:AD723"/>
    <mergeCell ref="E726:I728"/>
    <mergeCell ref="J726:U728"/>
    <mergeCell ref="X726:AD726"/>
    <mergeCell ref="X728:AD728"/>
    <mergeCell ref="E729:I730"/>
    <mergeCell ref="J729:N730"/>
    <mergeCell ref="O729:U730"/>
    <mergeCell ref="X729:AD729"/>
    <mergeCell ref="X730:AD731"/>
    <mergeCell ref="E731:I731"/>
    <mergeCell ref="J731:U731"/>
    <mergeCell ref="X732:AD733"/>
    <mergeCell ref="E733:H734"/>
    <mergeCell ref="I733:L734"/>
    <mergeCell ref="N733:Q734"/>
    <mergeCell ref="R733:U734"/>
    <mergeCell ref="E739:I739"/>
    <mergeCell ref="J739:S739"/>
    <mergeCell ref="X739:AA739"/>
    <mergeCell ref="AB739:AD739"/>
    <mergeCell ref="E742:I744"/>
    <mergeCell ref="J742:U744"/>
    <mergeCell ref="X742:AD742"/>
    <mergeCell ref="X744:AD744"/>
    <mergeCell ref="E745:I746"/>
    <mergeCell ref="J745:N746"/>
    <mergeCell ref="O745:U746"/>
    <mergeCell ref="X745:AD745"/>
    <mergeCell ref="X746:AD747"/>
    <mergeCell ref="E747:I747"/>
    <mergeCell ref="J747:U747"/>
    <mergeCell ref="X748:AD749"/>
    <mergeCell ref="E749:H750"/>
    <mergeCell ref="I749:L750"/>
    <mergeCell ref="N749:Q750"/>
    <mergeCell ref="R749:U750"/>
    <mergeCell ref="E755:I755"/>
    <mergeCell ref="J755:S755"/>
    <mergeCell ref="X755:AA755"/>
    <mergeCell ref="AB755:AD755"/>
    <mergeCell ref="E758:I760"/>
    <mergeCell ref="J758:U760"/>
    <mergeCell ref="X758:AD758"/>
    <mergeCell ref="X760:AD760"/>
    <mergeCell ref="E761:I762"/>
    <mergeCell ref="J761:N762"/>
    <mergeCell ref="O761:U762"/>
    <mergeCell ref="X761:AD761"/>
    <mergeCell ref="X762:AD763"/>
    <mergeCell ref="E763:I763"/>
    <mergeCell ref="J763:U763"/>
    <mergeCell ref="X764:AD765"/>
    <mergeCell ref="E765:H766"/>
    <mergeCell ref="I765:L766"/>
    <mergeCell ref="N765:Q766"/>
    <mergeCell ref="R765:U766"/>
    <mergeCell ref="E771:I771"/>
    <mergeCell ref="J771:S771"/>
    <mergeCell ref="X771:AA771"/>
    <mergeCell ref="AB771:AD771"/>
    <mergeCell ref="E774:I776"/>
    <mergeCell ref="J774:U776"/>
    <mergeCell ref="X774:AD774"/>
    <mergeCell ref="X776:AD776"/>
    <mergeCell ref="E777:I778"/>
    <mergeCell ref="J777:N778"/>
    <mergeCell ref="O777:U778"/>
    <mergeCell ref="X777:AD777"/>
    <mergeCell ref="X778:AD779"/>
    <mergeCell ref="E779:I779"/>
    <mergeCell ref="J779:U779"/>
    <mergeCell ref="X780:AD781"/>
    <mergeCell ref="E781:H782"/>
    <mergeCell ref="I781:L782"/>
    <mergeCell ref="N781:Q782"/>
    <mergeCell ref="R781:U782"/>
    <mergeCell ref="E787:I787"/>
    <mergeCell ref="J787:S787"/>
    <mergeCell ref="X787:AA787"/>
    <mergeCell ref="AB787:AD787"/>
    <mergeCell ref="E790:I792"/>
    <mergeCell ref="J790:U792"/>
    <mergeCell ref="X790:AD790"/>
    <mergeCell ref="X792:AD792"/>
    <mergeCell ref="E793:I794"/>
    <mergeCell ref="J793:N794"/>
    <mergeCell ref="O793:U794"/>
    <mergeCell ref="X793:AD793"/>
    <mergeCell ref="X794:AD795"/>
    <mergeCell ref="E795:I795"/>
    <mergeCell ref="J795:U795"/>
    <mergeCell ref="X796:AD797"/>
    <mergeCell ref="E797:H798"/>
    <mergeCell ref="I797:L798"/>
    <mergeCell ref="N797:Q798"/>
    <mergeCell ref="R797:U798"/>
    <mergeCell ref="J827:U827"/>
    <mergeCell ref="X828:AD829"/>
    <mergeCell ref="E829:H830"/>
    <mergeCell ref="I829:L830"/>
    <mergeCell ref="N829:Q830"/>
    <mergeCell ref="R829:U830"/>
    <mergeCell ref="E803:I803"/>
    <mergeCell ref="J803:S803"/>
    <mergeCell ref="X803:AA803"/>
    <mergeCell ref="AB803:AD803"/>
    <mergeCell ref="E806:I808"/>
    <mergeCell ref="J806:U808"/>
    <mergeCell ref="X806:AD806"/>
    <mergeCell ref="X808:AD808"/>
    <mergeCell ref="E809:I810"/>
    <mergeCell ref="J809:N810"/>
    <mergeCell ref="O809:U810"/>
    <mergeCell ref="X809:AD809"/>
    <mergeCell ref="X810:AD811"/>
    <mergeCell ref="E811:I811"/>
    <mergeCell ref="J811:U811"/>
    <mergeCell ref="X812:AD813"/>
    <mergeCell ref="E813:H814"/>
    <mergeCell ref="I813:L814"/>
    <mergeCell ref="N813:Q814"/>
    <mergeCell ref="R813:U814"/>
    <mergeCell ref="X860:AD861"/>
    <mergeCell ref="E861:H862"/>
    <mergeCell ref="I861:L862"/>
    <mergeCell ref="N861:Q862"/>
    <mergeCell ref="R861:U862"/>
    <mergeCell ref="E857:I858"/>
    <mergeCell ref="J857:N858"/>
    <mergeCell ref="O857:U858"/>
    <mergeCell ref="X857:AD857"/>
    <mergeCell ref="X858:AD859"/>
    <mergeCell ref="E835:I835"/>
    <mergeCell ref="J835:S835"/>
    <mergeCell ref="X835:AA835"/>
    <mergeCell ref="AB835:AD835"/>
    <mergeCell ref="E838:I840"/>
    <mergeCell ref="J838:U840"/>
    <mergeCell ref="X838:AD838"/>
    <mergeCell ref="X840:AD840"/>
    <mergeCell ref="E841:I842"/>
    <mergeCell ref="J841:N842"/>
    <mergeCell ref="O841:U842"/>
    <mergeCell ref="X841:AD841"/>
    <mergeCell ref="X842:AD843"/>
    <mergeCell ref="E843:I843"/>
    <mergeCell ref="J843:U843"/>
    <mergeCell ref="X844:AD845"/>
    <mergeCell ref="E845:H846"/>
    <mergeCell ref="I845:L846"/>
    <mergeCell ref="N845:Q846"/>
    <mergeCell ref="R845:U846"/>
    <mergeCell ref="AQ4:AT6"/>
    <mergeCell ref="AQ7:AU9"/>
    <mergeCell ref="AQ10:AU11"/>
    <mergeCell ref="AQ13:AU13"/>
    <mergeCell ref="AH7:AL9"/>
    <mergeCell ref="AH10:AL11"/>
    <mergeCell ref="AH13:AL13"/>
    <mergeCell ref="AH4:AL6"/>
    <mergeCell ref="E859:I859"/>
    <mergeCell ref="J859:U859"/>
    <mergeCell ref="E851:I851"/>
    <mergeCell ref="J851:S851"/>
    <mergeCell ref="X851:AA851"/>
    <mergeCell ref="AB851:AD851"/>
    <mergeCell ref="E854:I856"/>
    <mergeCell ref="J854:U856"/>
    <mergeCell ref="X854:AD854"/>
    <mergeCell ref="X856:AD856"/>
    <mergeCell ref="E819:I819"/>
    <mergeCell ref="J819:S819"/>
    <mergeCell ref="X819:AA819"/>
    <mergeCell ref="AB819:AD819"/>
    <mergeCell ref="E822:I824"/>
    <mergeCell ref="J822:U824"/>
    <mergeCell ref="X822:AD822"/>
    <mergeCell ref="X824:AD824"/>
    <mergeCell ref="E825:I826"/>
    <mergeCell ref="J825:N826"/>
    <mergeCell ref="O825:U826"/>
    <mergeCell ref="X825:AD825"/>
    <mergeCell ref="X826:AD827"/>
    <mergeCell ref="E827:I827"/>
  </mergeCells>
  <conditionalFormatting sqref="J11:U11">
    <cfRule type="cellIs" dxfId="393" priority="495" stopIfTrue="1" operator="equal">
      <formula>0</formula>
    </cfRule>
    <cfRule type="cellIs" dxfId="392" priority="499" stopIfTrue="1" operator="equal">
      <formula>0</formula>
    </cfRule>
  </conditionalFormatting>
  <conditionalFormatting sqref="J6:U8">
    <cfRule type="cellIs" dxfId="391" priority="498" stopIfTrue="1" operator="equal">
      <formula>0</formula>
    </cfRule>
  </conditionalFormatting>
  <conditionalFormatting sqref="J9:N10">
    <cfRule type="cellIs" dxfId="390" priority="497" stopIfTrue="1" operator="equal">
      <formula>0</formula>
    </cfRule>
  </conditionalFormatting>
  <conditionalFormatting sqref="O9:U10">
    <cfRule type="cellIs" dxfId="389" priority="496" stopIfTrue="1" operator="equal">
      <formula>0</formula>
    </cfRule>
  </conditionalFormatting>
  <conditionalFormatting sqref="J3:S3">
    <cfRule type="cellIs" dxfId="388" priority="494" stopIfTrue="1" operator="equal">
      <formula>0</formula>
    </cfRule>
  </conditionalFormatting>
  <conditionalFormatting sqref="I13:L14">
    <cfRule type="cellIs" dxfId="387" priority="493" stopIfTrue="1" operator="equal">
      <formula>0</formula>
    </cfRule>
  </conditionalFormatting>
  <conditionalFormatting sqref="I77:L78">
    <cfRule type="cellIs" dxfId="386" priority="465" stopIfTrue="1" operator="equal">
      <formula>0</formula>
    </cfRule>
  </conditionalFormatting>
  <conditionalFormatting sqref="I93:L94">
    <cfRule type="cellIs" dxfId="385" priority="458" stopIfTrue="1" operator="equal">
      <formula>0</formula>
    </cfRule>
  </conditionalFormatting>
  <conditionalFormatting sqref="I29:L30">
    <cfRule type="cellIs" dxfId="384" priority="486" stopIfTrue="1" operator="equal">
      <formula>0</formula>
    </cfRule>
  </conditionalFormatting>
  <conditionalFormatting sqref="I189:L190">
    <cfRule type="cellIs" dxfId="383" priority="416" stopIfTrue="1" operator="equal">
      <formula>0</formula>
    </cfRule>
  </conditionalFormatting>
  <conditionalFormatting sqref="I45:L46">
    <cfRule type="cellIs" dxfId="382" priority="479" stopIfTrue="1" operator="equal">
      <formula>0</formula>
    </cfRule>
  </conditionalFormatting>
  <conditionalFormatting sqref="I61:L62">
    <cfRule type="cellIs" dxfId="381" priority="472" stopIfTrue="1" operator="equal">
      <formula>0</formula>
    </cfRule>
  </conditionalFormatting>
  <conditionalFormatting sqref="I109:L110">
    <cfRule type="cellIs" dxfId="380" priority="451" stopIfTrue="1" operator="equal">
      <formula>0</formula>
    </cfRule>
  </conditionalFormatting>
  <conditionalFormatting sqref="I125:L126">
    <cfRule type="cellIs" dxfId="379" priority="444" stopIfTrue="1" operator="equal">
      <formula>0</formula>
    </cfRule>
  </conditionalFormatting>
  <conditionalFormatting sqref="O601:U602">
    <cfRule type="cellIs" dxfId="378" priority="115" stopIfTrue="1" operator="equal">
      <formula>0</formula>
    </cfRule>
  </conditionalFormatting>
  <conditionalFormatting sqref="I141:L142">
    <cfRule type="cellIs" dxfId="377" priority="437" stopIfTrue="1" operator="equal">
      <formula>0</formula>
    </cfRule>
  </conditionalFormatting>
  <conditionalFormatting sqref="I157:L158">
    <cfRule type="cellIs" dxfId="376" priority="430" stopIfTrue="1" operator="equal">
      <formula>0</formula>
    </cfRule>
  </conditionalFormatting>
  <conditionalFormatting sqref="I173:L174">
    <cfRule type="cellIs" dxfId="375" priority="423" stopIfTrue="1" operator="equal">
      <formula>0</formula>
    </cfRule>
  </conditionalFormatting>
  <conditionalFormatting sqref="J27:U27">
    <cfRule type="cellIs" dxfId="374" priority="362" stopIfTrue="1" operator="equal">
      <formula>0</formula>
    </cfRule>
    <cfRule type="cellIs" dxfId="373" priority="366" stopIfTrue="1" operator="equal">
      <formula>0</formula>
    </cfRule>
  </conditionalFormatting>
  <conditionalFormatting sqref="J22:U24">
    <cfRule type="cellIs" dxfId="372" priority="365" stopIfTrue="1" operator="equal">
      <formula>0</formula>
    </cfRule>
  </conditionalFormatting>
  <conditionalFormatting sqref="J25:N26">
    <cfRule type="cellIs" dxfId="371" priority="364" stopIfTrue="1" operator="equal">
      <formula>0</formula>
    </cfRule>
  </conditionalFormatting>
  <conditionalFormatting sqref="O25:U26">
    <cfRule type="cellIs" dxfId="370" priority="363" stopIfTrue="1" operator="equal">
      <formula>0</formula>
    </cfRule>
  </conditionalFormatting>
  <conditionalFormatting sqref="J19:S19">
    <cfRule type="cellIs" dxfId="369" priority="361" stopIfTrue="1" operator="equal">
      <formula>0</formula>
    </cfRule>
  </conditionalFormatting>
  <conditionalFormatting sqref="J43:U43">
    <cfRule type="cellIs" dxfId="368" priority="356" stopIfTrue="1" operator="equal">
      <formula>0</formula>
    </cfRule>
    <cfRule type="cellIs" dxfId="367" priority="360" stopIfTrue="1" operator="equal">
      <formula>0</formula>
    </cfRule>
  </conditionalFormatting>
  <conditionalFormatting sqref="J38:U40">
    <cfRule type="cellIs" dxfId="366" priority="359" stopIfTrue="1" operator="equal">
      <formula>0</formula>
    </cfRule>
  </conditionalFormatting>
  <conditionalFormatting sqref="J41:N42">
    <cfRule type="cellIs" dxfId="365" priority="358" stopIfTrue="1" operator="equal">
      <formula>0</formula>
    </cfRule>
  </conditionalFormatting>
  <conditionalFormatting sqref="O41:U42">
    <cfRule type="cellIs" dxfId="364" priority="357" stopIfTrue="1" operator="equal">
      <formula>0</formula>
    </cfRule>
  </conditionalFormatting>
  <conditionalFormatting sqref="J35:S35">
    <cfRule type="cellIs" dxfId="363" priority="355" stopIfTrue="1" operator="equal">
      <formula>0</formula>
    </cfRule>
  </conditionalFormatting>
  <conditionalFormatting sqref="J59:U59">
    <cfRule type="cellIs" dxfId="362" priority="350" stopIfTrue="1" operator="equal">
      <formula>0</formula>
    </cfRule>
    <cfRule type="cellIs" dxfId="361" priority="354" stopIfTrue="1" operator="equal">
      <formula>0</formula>
    </cfRule>
  </conditionalFormatting>
  <conditionalFormatting sqref="J54:U56">
    <cfRule type="cellIs" dxfId="360" priority="353" stopIfTrue="1" operator="equal">
      <formula>0</formula>
    </cfRule>
  </conditionalFormatting>
  <conditionalFormatting sqref="J57:N58">
    <cfRule type="cellIs" dxfId="359" priority="352" stopIfTrue="1" operator="equal">
      <formula>0</formula>
    </cfRule>
  </conditionalFormatting>
  <conditionalFormatting sqref="O57:U58">
    <cfRule type="cellIs" dxfId="358" priority="351" stopIfTrue="1" operator="equal">
      <formula>0</formula>
    </cfRule>
  </conditionalFormatting>
  <conditionalFormatting sqref="J51:S51">
    <cfRule type="cellIs" dxfId="357" priority="349" stopIfTrue="1" operator="equal">
      <formula>0</formula>
    </cfRule>
  </conditionalFormatting>
  <conditionalFormatting sqref="J75:U75">
    <cfRule type="cellIs" dxfId="356" priority="344" stopIfTrue="1" operator="equal">
      <formula>0</formula>
    </cfRule>
    <cfRule type="cellIs" dxfId="355" priority="348" stopIfTrue="1" operator="equal">
      <formula>0</formula>
    </cfRule>
  </conditionalFormatting>
  <conditionalFormatting sqref="J70:U72">
    <cfRule type="cellIs" dxfId="354" priority="347" stopIfTrue="1" operator="equal">
      <formula>0</formula>
    </cfRule>
  </conditionalFormatting>
  <conditionalFormatting sqref="J73:N74">
    <cfRule type="cellIs" dxfId="353" priority="346" stopIfTrue="1" operator="equal">
      <formula>0</formula>
    </cfRule>
  </conditionalFormatting>
  <conditionalFormatting sqref="O73:U74">
    <cfRule type="cellIs" dxfId="352" priority="345" stopIfTrue="1" operator="equal">
      <formula>0</formula>
    </cfRule>
  </conditionalFormatting>
  <conditionalFormatting sqref="J67:S67">
    <cfRule type="cellIs" dxfId="351" priority="343" stopIfTrue="1" operator="equal">
      <formula>0</formula>
    </cfRule>
  </conditionalFormatting>
  <conditionalFormatting sqref="J91:U91">
    <cfRule type="cellIs" dxfId="350" priority="338" stopIfTrue="1" operator="equal">
      <formula>0</formula>
    </cfRule>
    <cfRule type="cellIs" dxfId="349" priority="342" stopIfTrue="1" operator="equal">
      <formula>0</formula>
    </cfRule>
  </conditionalFormatting>
  <conditionalFormatting sqref="J86:U88">
    <cfRule type="cellIs" dxfId="348" priority="341" stopIfTrue="1" operator="equal">
      <formula>0</formula>
    </cfRule>
  </conditionalFormatting>
  <conditionalFormatting sqref="J89:N90">
    <cfRule type="cellIs" dxfId="347" priority="340" stopIfTrue="1" operator="equal">
      <formula>0</formula>
    </cfRule>
  </conditionalFormatting>
  <conditionalFormatting sqref="O89:U90">
    <cfRule type="cellIs" dxfId="346" priority="339" stopIfTrue="1" operator="equal">
      <formula>0</formula>
    </cfRule>
  </conditionalFormatting>
  <conditionalFormatting sqref="J83:S83">
    <cfRule type="cellIs" dxfId="345" priority="337" stopIfTrue="1" operator="equal">
      <formula>0</formula>
    </cfRule>
  </conditionalFormatting>
  <conditionalFormatting sqref="J107:U107">
    <cfRule type="cellIs" dxfId="344" priority="332" stopIfTrue="1" operator="equal">
      <formula>0</formula>
    </cfRule>
    <cfRule type="cellIs" dxfId="343" priority="336" stopIfTrue="1" operator="equal">
      <formula>0</formula>
    </cfRule>
  </conditionalFormatting>
  <conditionalFormatting sqref="J102:U104">
    <cfRule type="cellIs" dxfId="342" priority="335" stopIfTrue="1" operator="equal">
      <formula>0</formula>
    </cfRule>
  </conditionalFormatting>
  <conditionalFormatting sqref="J105:N106">
    <cfRule type="cellIs" dxfId="341" priority="334" stopIfTrue="1" operator="equal">
      <formula>0</formula>
    </cfRule>
  </conditionalFormatting>
  <conditionalFormatting sqref="O105:U106">
    <cfRule type="cellIs" dxfId="340" priority="333" stopIfTrue="1" operator="equal">
      <formula>0</formula>
    </cfRule>
  </conditionalFormatting>
  <conditionalFormatting sqref="J99:S99">
    <cfRule type="cellIs" dxfId="339" priority="331" stopIfTrue="1" operator="equal">
      <formula>0</formula>
    </cfRule>
  </conditionalFormatting>
  <conditionalFormatting sqref="J123:U123">
    <cfRule type="cellIs" dxfId="338" priority="326" stopIfTrue="1" operator="equal">
      <formula>0</formula>
    </cfRule>
    <cfRule type="cellIs" dxfId="337" priority="330" stopIfTrue="1" operator="equal">
      <formula>0</formula>
    </cfRule>
  </conditionalFormatting>
  <conditionalFormatting sqref="J118:U120">
    <cfRule type="cellIs" dxfId="336" priority="329" stopIfTrue="1" operator="equal">
      <formula>0</formula>
    </cfRule>
  </conditionalFormatting>
  <conditionalFormatting sqref="J121:N122">
    <cfRule type="cellIs" dxfId="335" priority="328" stopIfTrue="1" operator="equal">
      <formula>0</formula>
    </cfRule>
  </conditionalFormatting>
  <conditionalFormatting sqref="O121:U122">
    <cfRule type="cellIs" dxfId="334" priority="327" stopIfTrue="1" operator="equal">
      <formula>0</formula>
    </cfRule>
  </conditionalFormatting>
  <conditionalFormatting sqref="J115:S115">
    <cfRule type="cellIs" dxfId="333" priority="325" stopIfTrue="1" operator="equal">
      <formula>0</formula>
    </cfRule>
  </conditionalFormatting>
  <conditionalFormatting sqref="J139:U139">
    <cfRule type="cellIs" dxfId="332" priority="320" stopIfTrue="1" operator="equal">
      <formula>0</formula>
    </cfRule>
    <cfRule type="cellIs" dxfId="331" priority="324" stopIfTrue="1" operator="equal">
      <formula>0</formula>
    </cfRule>
  </conditionalFormatting>
  <conditionalFormatting sqref="J134:U136">
    <cfRule type="cellIs" dxfId="330" priority="323" stopIfTrue="1" operator="equal">
      <formula>0</formula>
    </cfRule>
  </conditionalFormatting>
  <conditionalFormatting sqref="J137:N138">
    <cfRule type="cellIs" dxfId="329" priority="322" stopIfTrue="1" operator="equal">
      <formula>0</formula>
    </cfRule>
  </conditionalFormatting>
  <conditionalFormatting sqref="O137:U138">
    <cfRule type="cellIs" dxfId="328" priority="321" stopIfTrue="1" operator="equal">
      <formula>0</formula>
    </cfRule>
  </conditionalFormatting>
  <conditionalFormatting sqref="J131:S131">
    <cfRule type="cellIs" dxfId="327" priority="319" stopIfTrue="1" operator="equal">
      <formula>0</formula>
    </cfRule>
  </conditionalFormatting>
  <conditionalFormatting sqref="J155:U155">
    <cfRule type="cellIs" dxfId="326" priority="314" stopIfTrue="1" operator="equal">
      <formula>0</formula>
    </cfRule>
    <cfRule type="cellIs" dxfId="325" priority="318" stopIfTrue="1" operator="equal">
      <formula>0</formula>
    </cfRule>
  </conditionalFormatting>
  <conditionalFormatting sqref="J150:U152">
    <cfRule type="cellIs" dxfId="324" priority="317" stopIfTrue="1" operator="equal">
      <formula>0</formula>
    </cfRule>
  </conditionalFormatting>
  <conditionalFormatting sqref="J153:N154">
    <cfRule type="cellIs" dxfId="323" priority="316" stopIfTrue="1" operator="equal">
      <formula>0</formula>
    </cfRule>
  </conditionalFormatting>
  <conditionalFormatting sqref="O153:U154">
    <cfRule type="cellIs" dxfId="322" priority="315" stopIfTrue="1" operator="equal">
      <formula>0</formula>
    </cfRule>
  </conditionalFormatting>
  <conditionalFormatting sqref="J147:S147">
    <cfRule type="cellIs" dxfId="321" priority="313" stopIfTrue="1" operator="equal">
      <formula>0</formula>
    </cfRule>
  </conditionalFormatting>
  <conditionalFormatting sqref="J171:U171">
    <cfRule type="cellIs" dxfId="320" priority="308" stopIfTrue="1" operator="equal">
      <formula>0</formula>
    </cfRule>
    <cfRule type="cellIs" dxfId="319" priority="312" stopIfTrue="1" operator="equal">
      <formula>0</formula>
    </cfRule>
  </conditionalFormatting>
  <conditionalFormatting sqref="J166:U168">
    <cfRule type="cellIs" dxfId="318" priority="311" stopIfTrue="1" operator="equal">
      <formula>0</formula>
    </cfRule>
  </conditionalFormatting>
  <conditionalFormatting sqref="J169:N170">
    <cfRule type="cellIs" dxfId="317" priority="310" stopIfTrue="1" operator="equal">
      <formula>0</formula>
    </cfRule>
  </conditionalFormatting>
  <conditionalFormatting sqref="O169:U170">
    <cfRule type="cellIs" dxfId="316" priority="309" stopIfTrue="1" operator="equal">
      <formula>0</formula>
    </cfRule>
  </conditionalFormatting>
  <conditionalFormatting sqref="J163:S163">
    <cfRule type="cellIs" dxfId="315" priority="307" stopIfTrue="1" operator="equal">
      <formula>0</formula>
    </cfRule>
  </conditionalFormatting>
  <conditionalFormatting sqref="J187:U187">
    <cfRule type="cellIs" dxfId="314" priority="302" stopIfTrue="1" operator="equal">
      <formula>0</formula>
    </cfRule>
    <cfRule type="cellIs" dxfId="313" priority="306" stopIfTrue="1" operator="equal">
      <formula>0</formula>
    </cfRule>
  </conditionalFormatting>
  <conditionalFormatting sqref="J182:U184">
    <cfRule type="cellIs" dxfId="312" priority="305" stopIfTrue="1" operator="equal">
      <formula>0</formula>
    </cfRule>
  </conditionalFormatting>
  <conditionalFormatting sqref="J185:N186">
    <cfRule type="cellIs" dxfId="311" priority="304" stopIfTrue="1" operator="equal">
      <formula>0</formula>
    </cfRule>
  </conditionalFormatting>
  <conditionalFormatting sqref="O185:U186">
    <cfRule type="cellIs" dxfId="310" priority="303" stopIfTrue="1" operator="equal">
      <formula>0</formula>
    </cfRule>
  </conditionalFormatting>
  <conditionalFormatting sqref="J179:S179">
    <cfRule type="cellIs" dxfId="309" priority="301" stopIfTrue="1" operator="equal">
      <formula>0</formula>
    </cfRule>
  </conditionalFormatting>
  <conditionalFormatting sqref="J859:U859">
    <cfRule type="cellIs" dxfId="308" priority="2" stopIfTrue="1" operator="equal">
      <formula>0</formula>
    </cfRule>
    <cfRule type="cellIs" dxfId="307" priority="6" stopIfTrue="1" operator="equal">
      <formula>0</formula>
    </cfRule>
  </conditionalFormatting>
  <conditionalFormatting sqref="J854:U856">
    <cfRule type="cellIs" dxfId="306" priority="5" stopIfTrue="1" operator="equal">
      <formula>0</formula>
    </cfRule>
  </conditionalFormatting>
  <conditionalFormatting sqref="J857:N858">
    <cfRule type="cellIs" dxfId="305" priority="4" stopIfTrue="1" operator="equal">
      <formula>0</formula>
    </cfRule>
  </conditionalFormatting>
  <conditionalFormatting sqref="O857:U858">
    <cfRule type="cellIs" dxfId="304" priority="3" stopIfTrue="1" operator="equal">
      <formula>0</formula>
    </cfRule>
  </conditionalFormatting>
  <conditionalFormatting sqref="J851:S851">
    <cfRule type="cellIs" dxfId="303" priority="1" stopIfTrue="1" operator="equal">
      <formula>0</formula>
    </cfRule>
  </conditionalFormatting>
  <conditionalFormatting sqref="I205:L206">
    <cfRule type="cellIs" dxfId="302" priority="294" stopIfTrue="1" operator="equal">
      <formula>0</formula>
    </cfRule>
  </conditionalFormatting>
  <conditionalFormatting sqref="J203:U203">
    <cfRule type="cellIs" dxfId="301" priority="289" stopIfTrue="1" operator="equal">
      <formula>0</formula>
    </cfRule>
    <cfRule type="cellIs" dxfId="300" priority="293" stopIfTrue="1" operator="equal">
      <formula>0</formula>
    </cfRule>
  </conditionalFormatting>
  <conditionalFormatting sqref="J198:U200">
    <cfRule type="cellIs" dxfId="299" priority="292" stopIfTrue="1" operator="equal">
      <formula>0</formula>
    </cfRule>
  </conditionalFormatting>
  <conditionalFormatting sqref="J201:N202">
    <cfRule type="cellIs" dxfId="298" priority="291" stopIfTrue="1" operator="equal">
      <formula>0</formula>
    </cfRule>
  </conditionalFormatting>
  <conditionalFormatting sqref="O201:U202">
    <cfRule type="cellIs" dxfId="297" priority="290" stopIfTrue="1" operator="equal">
      <formula>0</formula>
    </cfRule>
  </conditionalFormatting>
  <conditionalFormatting sqref="J195:S195">
    <cfRule type="cellIs" dxfId="296" priority="288" stopIfTrue="1" operator="equal">
      <formula>0</formula>
    </cfRule>
  </conditionalFormatting>
  <conditionalFormatting sqref="I221:L222">
    <cfRule type="cellIs" dxfId="295" priority="287" stopIfTrue="1" operator="equal">
      <formula>0</formula>
    </cfRule>
  </conditionalFormatting>
  <conditionalFormatting sqref="J219:U219">
    <cfRule type="cellIs" dxfId="294" priority="282" stopIfTrue="1" operator="equal">
      <formula>0</formula>
    </cfRule>
    <cfRule type="cellIs" dxfId="293" priority="286" stopIfTrue="1" operator="equal">
      <formula>0</formula>
    </cfRule>
  </conditionalFormatting>
  <conditionalFormatting sqref="J214:U216">
    <cfRule type="cellIs" dxfId="292" priority="285" stopIfTrue="1" operator="equal">
      <formula>0</formula>
    </cfRule>
  </conditionalFormatting>
  <conditionalFormatting sqref="J217:N218">
    <cfRule type="cellIs" dxfId="291" priority="284" stopIfTrue="1" operator="equal">
      <formula>0</formula>
    </cfRule>
  </conditionalFormatting>
  <conditionalFormatting sqref="O217:U218">
    <cfRule type="cellIs" dxfId="290" priority="283" stopIfTrue="1" operator="equal">
      <formula>0</formula>
    </cfRule>
  </conditionalFormatting>
  <conditionalFormatting sqref="J211:S211">
    <cfRule type="cellIs" dxfId="289" priority="281" stopIfTrue="1" operator="equal">
      <formula>0</formula>
    </cfRule>
  </conditionalFormatting>
  <conditionalFormatting sqref="I237:L238">
    <cfRule type="cellIs" dxfId="288" priority="280" stopIfTrue="1" operator="equal">
      <formula>0</formula>
    </cfRule>
  </conditionalFormatting>
  <conditionalFormatting sqref="J235:U235">
    <cfRule type="cellIs" dxfId="287" priority="275" stopIfTrue="1" operator="equal">
      <formula>0</formula>
    </cfRule>
    <cfRule type="cellIs" dxfId="286" priority="279" stopIfTrue="1" operator="equal">
      <formula>0</formula>
    </cfRule>
  </conditionalFormatting>
  <conditionalFormatting sqref="J230:U232">
    <cfRule type="cellIs" dxfId="285" priority="278" stopIfTrue="1" operator="equal">
      <formula>0</formula>
    </cfRule>
  </conditionalFormatting>
  <conditionalFormatting sqref="J233:N234">
    <cfRule type="cellIs" dxfId="284" priority="277" stopIfTrue="1" operator="equal">
      <formula>0</formula>
    </cfRule>
  </conditionalFormatting>
  <conditionalFormatting sqref="O233:U234">
    <cfRule type="cellIs" dxfId="283" priority="276" stopIfTrue="1" operator="equal">
      <formula>0</formula>
    </cfRule>
  </conditionalFormatting>
  <conditionalFormatting sqref="J227:S227">
    <cfRule type="cellIs" dxfId="282" priority="274" stopIfTrue="1" operator="equal">
      <formula>0</formula>
    </cfRule>
  </conditionalFormatting>
  <conditionalFormatting sqref="I253:L254">
    <cfRule type="cellIs" dxfId="281" priority="273" stopIfTrue="1" operator="equal">
      <formula>0</formula>
    </cfRule>
  </conditionalFormatting>
  <conditionalFormatting sqref="J251:U251">
    <cfRule type="cellIs" dxfId="280" priority="268" stopIfTrue="1" operator="equal">
      <formula>0</formula>
    </cfRule>
    <cfRule type="cellIs" dxfId="279" priority="272" stopIfTrue="1" operator="equal">
      <formula>0</formula>
    </cfRule>
  </conditionalFormatting>
  <conditionalFormatting sqref="J246:U248">
    <cfRule type="cellIs" dxfId="278" priority="271" stopIfTrue="1" operator="equal">
      <formula>0</formula>
    </cfRule>
  </conditionalFormatting>
  <conditionalFormatting sqref="J249:N250">
    <cfRule type="cellIs" dxfId="277" priority="270" stopIfTrue="1" operator="equal">
      <formula>0</formula>
    </cfRule>
  </conditionalFormatting>
  <conditionalFormatting sqref="O249:U250">
    <cfRule type="cellIs" dxfId="276" priority="269" stopIfTrue="1" operator="equal">
      <formula>0</formula>
    </cfRule>
  </conditionalFormatting>
  <conditionalFormatting sqref="J243:S243">
    <cfRule type="cellIs" dxfId="275" priority="267" stopIfTrue="1" operator="equal">
      <formula>0</formula>
    </cfRule>
  </conditionalFormatting>
  <conditionalFormatting sqref="I269:L270">
    <cfRule type="cellIs" dxfId="274" priority="266" stopIfTrue="1" operator="equal">
      <formula>0</formula>
    </cfRule>
  </conditionalFormatting>
  <conditionalFormatting sqref="J267:U267">
    <cfRule type="cellIs" dxfId="273" priority="261" stopIfTrue="1" operator="equal">
      <formula>0</formula>
    </cfRule>
    <cfRule type="cellIs" dxfId="272" priority="265" stopIfTrue="1" operator="equal">
      <formula>0</formula>
    </cfRule>
  </conditionalFormatting>
  <conditionalFormatting sqref="J262:U264">
    <cfRule type="cellIs" dxfId="271" priority="264" stopIfTrue="1" operator="equal">
      <formula>0</formula>
    </cfRule>
  </conditionalFormatting>
  <conditionalFormatting sqref="J265:N266">
    <cfRule type="cellIs" dxfId="270" priority="263" stopIfTrue="1" operator="equal">
      <formula>0</formula>
    </cfRule>
  </conditionalFormatting>
  <conditionalFormatting sqref="O265:U266">
    <cfRule type="cellIs" dxfId="269" priority="262" stopIfTrue="1" operator="equal">
      <formula>0</formula>
    </cfRule>
  </conditionalFormatting>
  <conditionalFormatting sqref="J259:S259">
    <cfRule type="cellIs" dxfId="268" priority="260" stopIfTrue="1" operator="equal">
      <formula>0</formula>
    </cfRule>
  </conditionalFormatting>
  <conditionalFormatting sqref="I285:L286">
    <cfRule type="cellIs" dxfId="267" priority="259" stopIfTrue="1" operator="equal">
      <formula>0</formula>
    </cfRule>
  </conditionalFormatting>
  <conditionalFormatting sqref="J283:U283">
    <cfRule type="cellIs" dxfId="266" priority="254" stopIfTrue="1" operator="equal">
      <formula>0</formula>
    </cfRule>
    <cfRule type="cellIs" dxfId="265" priority="258" stopIfTrue="1" operator="equal">
      <formula>0</formula>
    </cfRule>
  </conditionalFormatting>
  <conditionalFormatting sqref="J278:U280">
    <cfRule type="cellIs" dxfId="264" priority="257" stopIfTrue="1" operator="equal">
      <formula>0</formula>
    </cfRule>
  </conditionalFormatting>
  <conditionalFormatting sqref="J281:N282">
    <cfRule type="cellIs" dxfId="263" priority="256" stopIfTrue="1" operator="equal">
      <formula>0</formula>
    </cfRule>
  </conditionalFormatting>
  <conditionalFormatting sqref="O281:U282">
    <cfRule type="cellIs" dxfId="262" priority="255" stopIfTrue="1" operator="equal">
      <formula>0</formula>
    </cfRule>
  </conditionalFormatting>
  <conditionalFormatting sqref="J275:S275">
    <cfRule type="cellIs" dxfId="261" priority="253" stopIfTrue="1" operator="equal">
      <formula>0</formula>
    </cfRule>
  </conditionalFormatting>
  <conditionalFormatting sqref="I301:L302">
    <cfRule type="cellIs" dxfId="260" priority="252" stopIfTrue="1" operator="equal">
      <formula>0</formula>
    </cfRule>
  </conditionalFormatting>
  <conditionalFormatting sqref="J299:U299">
    <cfRule type="cellIs" dxfId="259" priority="247" stopIfTrue="1" operator="equal">
      <formula>0</formula>
    </cfRule>
    <cfRule type="cellIs" dxfId="258" priority="251" stopIfTrue="1" operator="equal">
      <formula>0</formula>
    </cfRule>
  </conditionalFormatting>
  <conditionalFormatting sqref="J294:U296">
    <cfRule type="cellIs" dxfId="257" priority="250" stopIfTrue="1" operator="equal">
      <formula>0</formula>
    </cfRule>
  </conditionalFormatting>
  <conditionalFormatting sqref="J297:N298">
    <cfRule type="cellIs" dxfId="256" priority="249" stopIfTrue="1" operator="equal">
      <formula>0</formula>
    </cfRule>
  </conditionalFormatting>
  <conditionalFormatting sqref="O297:U298">
    <cfRule type="cellIs" dxfId="255" priority="248" stopIfTrue="1" operator="equal">
      <formula>0</formula>
    </cfRule>
  </conditionalFormatting>
  <conditionalFormatting sqref="J291:S291">
    <cfRule type="cellIs" dxfId="254" priority="246" stopIfTrue="1" operator="equal">
      <formula>0</formula>
    </cfRule>
  </conditionalFormatting>
  <conditionalFormatting sqref="I317:L318">
    <cfRule type="cellIs" dxfId="253" priority="245" stopIfTrue="1" operator="equal">
      <formula>0</formula>
    </cfRule>
  </conditionalFormatting>
  <conditionalFormatting sqref="J315:U315">
    <cfRule type="cellIs" dxfId="252" priority="240" stopIfTrue="1" operator="equal">
      <formula>0</formula>
    </cfRule>
    <cfRule type="cellIs" dxfId="251" priority="244" stopIfTrue="1" operator="equal">
      <formula>0</formula>
    </cfRule>
  </conditionalFormatting>
  <conditionalFormatting sqref="J310:U312">
    <cfRule type="cellIs" dxfId="250" priority="243" stopIfTrue="1" operator="equal">
      <formula>0</formula>
    </cfRule>
  </conditionalFormatting>
  <conditionalFormatting sqref="J313:N314">
    <cfRule type="cellIs" dxfId="249" priority="242" stopIfTrue="1" operator="equal">
      <formula>0</formula>
    </cfRule>
  </conditionalFormatting>
  <conditionalFormatting sqref="O313:U314">
    <cfRule type="cellIs" dxfId="248" priority="241" stopIfTrue="1" operator="equal">
      <formula>0</formula>
    </cfRule>
  </conditionalFormatting>
  <conditionalFormatting sqref="J307:S307">
    <cfRule type="cellIs" dxfId="247" priority="239" stopIfTrue="1" operator="equal">
      <formula>0</formula>
    </cfRule>
  </conditionalFormatting>
  <conditionalFormatting sqref="I333:L334">
    <cfRule type="cellIs" dxfId="246" priority="238" stopIfTrue="1" operator="equal">
      <formula>0</formula>
    </cfRule>
  </conditionalFormatting>
  <conditionalFormatting sqref="J331:U331">
    <cfRule type="cellIs" dxfId="245" priority="233" stopIfTrue="1" operator="equal">
      <formula>0</formula>
    </cfRule>
    <cfRule type="cellIs" dxfId="244" priority="237" stopIfTrue="1" operator="equal">
      <formula>0</formula>
    </cfRule>
  </conditionalFormatting>
  <conditionalFormatting sqref="J326:U328">
    <cfRule type="cellIs" dxfId="243" priority="236" stopIfTrue="1" operator="equal">
      <formula>0</formula>
    </cfRule>
  </conditionalFormatting>
  <conditionalFormatting sqref="J329:N330">
    <cfRule type="cellIs" dxfId="242" priority="235" stopIfTrue="1" operator="equal">
      <formula>0</formula>
    </cfRule>
  </conditionalFormatting>
  <conditionalFormatting sqref="O329:U330">
    <cfRule type="cellIs" dxfId="241" priority="234" stopIfTrue="1" operator="equal">
      <formula>0</formula>
    </cfRule>
  </conditionalFormatting>
  <conditionalFormatting sqref="J323:S323">
    <cfRule type="cellIs" dxfId="240" priority="232" stopIfTrue="1" operator="equal">
      <formula>0</formula>
    </cfRule>
  </conditionalFormatting>
  <conditionalFormatting sqref="I349:L350">
    <cfRule type="cellIs" dxfId="239" priority="231" stopIfTrue="1" operator="equal">
      <formula>0</formula>
    </cfRule>
  </conditionalFormatting>
  <conditionalFormatting sqref="J347:U347">
    <cfRule type="cellIs" dxfId="238" priority="226" stopIfTrue="1" operator="equal">
      <formula>0</formula>
    </cfRule>
    <cfRule type="cellIs" dxfId="237" priority="230" stopIfTrue="1" operator="equal">
      <formula>0</formula>
    </cfRule>
  </conditionalFormatting>
  <conditionalFormatting sqref="J342:U344">
    <cfRule type="cellIs" dxfId="236" priority="229" stopIfTrue="1" operator="equal">
      <formula>0</formula>
    </cfRule>
  </conditionalFormatting>
  <conditionalFormatting sqref="J345:N346">
    <cfRule type="cellIs" dxfId="235" priority="228" stopIfTrue="1" operator="equal">
      <formula>0</formula>
    </cfRule>
  </conditionalFormatting>
  <conditionalFormatting sqref="O345:U346">
    <cfRule type="cellIs" dxfId="234" priority="227" stopIfTrue="1" operator="equal">
      <formula>0</formula>
    </cfRule>
  </conditionalFormatting>
  <conditionalFormatting sqref="J339:S339">
    <cfRule type="cellIs" dxfId="233" priority="225" stopIfTrue="1" operator="equal">
      <formula>0</formula>
    </cfRule>
  </conditionalFormatting>
  <conditionalFormatting sqref="I365:L366">
    <cfRule type="cellIs" dxfId="232" priority="224" stopIfTrue="1" operator="equal">
      <formula>0</formula>
    </cfRule>
  </conditionalFormatting>
  <conditionalFormatting sqref="J363:U363">
    <cfRule type="cellIs" dxfId="231" priority="219" stopIfTrue="1" operator="equal">
      <formula>0</formula>
    </cfRule>
    <cfRule type="cellIs" dxfId="230" priority="223" stopIfTrue="1" operator="equal">
      <formula>0</formula>
    </cfRule>
  </conditionalFormatting>
  <conditionalFormatting sqref="J358:U360">
    <cfRule type="cellIs" dxfId="229" priority="222" stopIfTrue="1" operator="equal">
      <formula>0</formula>
    </cfRule>
  </conditionalFormatting>
  <conditionalFormatting sqref="J361:N362">
    <cfRule type="cellIs" dxfId="228" priority="221" stopIfTrue="1" operator="equal">
      <formula>0</formula>
    </cfRule>
  </conditionalFormatting>
  <conditionalFormatting sqref="O361:U362">
    <cfRule type="cellIs" dxfId="227" priority="220" stopIfTrue="1" operator="equal">
      <formula>0</formula>
    </cfRule>
  </conditionalFormatting>
  <conditionalFormatting sqref="J355:S355">
    <cfRule type="cellIs" dxfId="226" priority="218" stopIfTrue="1" operator="equal">
      <formula>0</formula>
    </cfRule>
  </conditionalFormatting>
  <conditionalFormatting sqref="I381:L382">
    <cfRule type="cellIs" dxfId="225" priority="217" stopIfTrue="1" operator="equal">
      <formula>0</formula>
    </cfRule>
  </conditionalFormatting>
  <conditionalFormatting sqref="J379:U379">
    <cfRule type="cellIs" dxfId="224" priority="212" stopIfTrue="1" operator="equal">
      <formula>0</formula>
    </cfRule>
    <cfRule type="cellIs" dxfId="223" priority="216" stopIfTrue="1" operator="equal">
      <formula>0</formula>
    </cfRule>
  </conditionalFormatting>
  <conditionalFormatting sqref="J374:U376">
    <cfRule type="cellIs" dxfId="222" priority="215" stopIfTrue="1" operator="equal">
      <formula>0</formula>
    </cfRule>
  </conditionalFormatting>
  <conditionalFormatting sqref="J377:N378">
    <cfRule type="cellIs" dxfId="221" priority="214" stopIfTrue="1" operator="equal">
      <formula>0</formula>
    </cfRule>
  </conditionalFormatting>
  <conditionalFormatting sqref="O377:U378">
    <cfRule type="cellIs" dxfId="220" priority="213" stopIfTrue="1" operator="equal">
      <formula>0</formula>
    </cfRule>
  </conditionalFormatting>
  <conditionalFormatting sqref="J371:S371">
    <cfRule type="cellIs" dxfId="219" priority="211" stopIfTrue="1" operator="equal">
      <formula>0</formula>
    </cfRule>
  </conditionalFormatting>
  <conditionalFormatting sqref="I397:L398">
    <cfRule type="cellIs" dxfId="218" priority="210" stopIfTrue="1" operator="equal">
      <formula>0</formula>
    </cfRule>
  </conditionalFormatting>
  <conditionalFormatting sqref="J395:U395">
    <cfRule type="cellIs" dxfId="217" priority="205" stopIfTrue="1" operator="equal">
      <formula>0</formula>
    </cfRule>
    <cfRule type="cellIs" dxfId="216" priority="209" stopIfTrue="1" operator="equal">
      <formula>0</formula>
    </cfRule>
  </conditionalFormatting>
  <conditionalFormatting sqref="J390:U392">
    <cfRule type="cellIs" dxfId="215" priority="208" stopIfTrue="1" operator="equal">
      <formula>0</formula>
    </cfRule>
  </conditionalFormatting>
  <conditionalFormatting sqref="J393:N394">
    <cfRule type="cellIs" dxfId="214" priority="207" stopIfTrue="1" operator="equal">
      <formula>0</formula>
    </cfRule>
  </conditionalFormatting>
  <conditionalFormatting sqref="O393:U394">
    <cfRule type="cellIs" dxfId="213" priority="206" stopIfTrue="1" operator="equal">
      <formula>0</formula>
    </cfRule>
  </conditionalFormatting>
  <conditionalFormatting sqref="J387:S387">
    <cfRule type="cellIs" dxfId="212" priority="204" stopIfTrue="1" operator="equal">
      <formula>0</formula>
    </cfRule>
  </conditionalFormatting>
  <conditionalFormatting sqref="I413:L414">
    <cfRule type="cellIs" dxfId="211" priority="203" stopIfTrue="1" operator="equal">
      <formula>0</formula>
    </cfRule>
  </conditionalFormatting>
  <conditionalFormatting sqref="J411:U411">
    <cfRule type="cellIs" dxfId="210" priority="198" stopIfTrue="1" operator="equal">
      <formula>0</formula>
    </cfRule>
    <cfRule type="cellIs" dxfId="209" priority="202" stopIfTrue="1" operator="equal">
      <formula>0</formula>
    </cfRule>
  </conditionalFormatting>
  <conditionalFormatting sqref="J406:U408">
    <cfRule type="cellIs" dxfId="208" priority="201" stopIfTrue="1" operator="equal">
      <formula>0</formula>
    </cfRule>
  </conditionalFormatting>
  <conditionalFormatting sqref="J409:N410">
    <cfRule type="cellIs" dxfId="207" priority="200" stopIfTrue="1" operator="equal">
      <formula>0</formula>
    </cfRule>
  </conditionalFormatting>
  <conditionalFormatting sqref="O409:U410">
    <cfRule type="cellIs" dxfId="206" priority="199" stopIfTrue="1" operator="equal">
      <formula>0</formula>
    </cfRule>
  </conditionalFormatting>
  <conditionalFormatting sqref="J403:S403">
    <cfRule type="cellIs" dxfId="205" priority="197" stopIfTrue="1" operator="equal">
      <formula>0</formula>
    </cfRule>
  </conditionalFormatting>
  <conditionalFormatting sqref="I429:L430">
    <cfRule type="cellIs" dxfId="204" priority="196" stopIfTrue="1" operator="equal">
      <formula>0</formula>
    </cfRule>
  </conditionalFormatting>
  <conditionalFormatting sqref="J427:U427">
    <cfRule type="cellIs" dxfId="203" priority="191" stopIfTrue="1" operator="equal">
      <formula>0</formula>
    </cfRule>
    <cfRule type="cellIs" dxfId="202" priority="195" stopIfTrue="1" operator="equal">
      <formula>0</formula>
    </cfRule>
  </conditionalFormatting>
  <conditionalFormatting sqref="J422:U424">
    <cfRule type="cellIs" dxfId="201" priority="194" stopIfTrue="1" operator="equal">
      <formula>0</formula>
    </cfRule>
  </conditionalFormatting>
  <conditionalFormatting sqref="J425:N426">
    <cfRule type="cellIs" dxfId="200" priority="193" stopIfTrue="1" operator="equal">
      <formula>0</formula>
    </cfRule>
  </conditionalFormatting>
  <conditionalFormatting sqref="O425:U426">
    <cfRule type="cellIs" dxfId="199" priority="192" stopIfTrue="1" operator="equal">
      <formula>0</formula>
    </cfRule>
  </conditionalFormatting>
  <conditionalFormatting sqref="J419:S419">
    <cfRule type="cellIs" dxfId="198" priority="190" stopIfTrue="1" operator="equal">
      <formula>0</formula>
    </cfRule>
  </conditionalFormatting>
  <conditionalFormatting sqref="I445:L446">
    <cfRule type="cellIs" dxfId="197" priority="189" stopIfTrue="1" operator="equal">
      <formula>0</formula>
    </cfRule>
  </conditionalFormatting>
  <conditionalFormatting sqref="J443:U443">
    <cfRule type="cellIs" dxfId="196" priority="184" stopIfTrue="1" operator="equal">
      <formula>0</formula>
    </cfRule>
    <cfRule type="cellIs" dxfId="195" priority="188" stopIfTrue="1" operator="equal">
      <formula>0</formula>
    </cfRule>
  </conditionalFormatting>
  <conditionalFormatting sqref="J438:U440">
    <cfRule type="cellIs" dxfId="194" priority="187" stopIfTrue="1" operator="equal">
      <formula>0</formula>
    </cfRule>
  </conditionalFormatting>
  <conditionalFormatting sqref="J441:N442">
    <cfRule type="cellIs" dxfId="193" priority="186" stopIfTrue="1" operator="equal">
      <formula>0</formula>
    </cfRule>
  </conditionalFormatting>
  <conditionalFormatting sqref="O441:U442">
    <cfRule type="cellIs" dxfId="192" priority="185" stopIfTrue="1" operator="equal">
      <formula>0</formula>
    </cfRule>
  </conditionalFormatting>
  <conditionalFormatting sqref="J435:S435">
    <cfRule type="cellIs" dxfId="191" priority="183" stopIfTrue="1" operator="equal">
      <formula>0</formula>
    </cfRule>
  </conditionalFormatting>
  <conditionalFormatting sqref="I461:L462">
    <cfRule type="cellIs" dxfId="190" priority="182" stopIfTrue="1" operator="equal">
      <formula>0</formula>
    </cfRule>
  </conditionalFormatting>
  <conditionalFormatting sqref="J459:U459">
    <cfRule type="cellIs" dxfId="189" priority="177" stopIfTrue="1" operator="equal">
      <formula>0</formula>
    </cfRule>
    <cfRule type="cellIs" dxfId="188" priority="181" stopIfTrue="1" operator="equal">
      <formula>0</formula>
    </cfRule>
  </conditionalFormatting>
  <conditionalFormatting sqref="J454:U456">
    <cfRule type="cellIs" dxfId="187" priority="180" stopIfTrue="1" operator="equal">
      <formula>0</formula>
    </cfRule>
  </conditionalFormatting>
  <conditionalFormatting sqref="J457:N458">
    <cfRule type="cellIs" dxfId="186" priority="179" stopIfTrue="1" operator="equal">
      <formula>0</formula>
    </cfRule>
  </conditionalFormatting>
  <conditionalFormatting sqref="O457:U458">
    <cfRule type="cellIs" dxfId="185" priority="178" stopIfTrue="1" operator="equal">
      <formula>0</formula>
    </cfRule>
  </conditionalFormatting>
  <conditionalFormatting sqref="J451:S451">
    <cfRule type="cellIs" dxfId="184" priority="176" stopIfTrue="1" operator="equal">
      <formula>0</formula>
    </cfRule>
  </conditionalFormatting>
  <conditionalFormatting sqref="I477:L478">
    <cfRule type="cellIs" dxfId="183" priority="175" stopIfTrue="1" operator="equal">
      <formula>0</formula>
    </cfRule>
  </conditionalFormatting>
  <conditionalFormatting sqref="J475:U475">
    <cfRule type="cellIs" dxfId="182" priority="170" stopIfTrue="1" operator="equal">
      <formula>0</formula>
    </cfRule>
    <cfRule type="cellIs" dxfId="181" priority="174" stopIfTrue="1" operator="equal">
      <formula>0</formula>
    </cfRule>
  </conditionalFormatting>
  <conditionalFormatting sqref="J470:U472">
    <cfRule type="cellIs" dxfId="180" priority="173" stopIfTrue="1" operator="equal">
      <formula>0</formula>
    </cfRule>
  </conditionalFormatting>
  <conditionalFormatting sqref="J473:N474">
    <cfRule type="cellIs" dxfId="179" priority="172" stopIfTrue="1" operator="equal">
      <formula>0</formula>
    </cfRule>
  </conditionalFormatting>
  <conditionalFormatting sqref="O473:U474">
    <cfRule type="cellIs" dxfId="178" priority="171" stopIfTrue="1" operator="equal">
      <formula>0</formula>
    </cfRule>
  </conditionalFormatting>
  <conditionalFormatting sqref="J467:S467">
    <cfRule type="cellIs" dxfId="177" priority="169" stopIfTrue="1" operator="equal">
      <formula>0</formula>
    </cfRule>
  </conditionalFormatting>
  <conditionalFormatting sqref="I493:L494">
    <cfRule type="cellIs" dxfId="176" priority="168" stopIfTrue="1" operator="equal">
      <formula>0</formula>
    </cfRule>
  </conditionalFormatting>
  <conditionalFormatting sqref="J491:U491">
    <cfRule type="cellIs" dxfId="175" priority="163" stopIfTrue="1" operator="equal">
      <formula>0</formula>
    </cfRule>
    <cfRule type="cellIs" dxfId="174" priority="167" stopIfTrue="1" operator="equal">
      <formula>0</formula>
    </cfRule>
  </conditionalFormatting>
  <conditionalFormatting sqref="J486:U488">
    <cfRule type="cellIs" dxfId="173" priority="166" stopIfTrue="1" operator="equal">
      <formula>0</formula>
    </cfRule>
  </conditionalFormatting>
  <conditionalFormatting sqref="J489:N490">
    <cfRule type="cellIs" dxfId="172" priority="165" stopIfTrue="1" operator="equal">
      <formula>0</formula>
    </cfRule>
  </conditionalFormatting>
  <conditionalFormatting sqref="O489:U490">
    <cfRule type="cellIs" dxfId="171" priority="164" stopIfTrue="1" operator="equal">
      <formula>0</formula>
    </cfRule>
  </conditionalFormatting>
  <conditionalFormatting sqref="J483:S483">
    <cfRule type="cellIs" dxfId="170" priority="162" stopIfTrue="1" operator="equal">
      <formula>0</formula>
    </cfRule>
  </conditionalFormatting>
  <conditionalFormatting sqref="I509:L510">
    <cfRule type="cellIs" dxfId="169" priority="161" stopIfTrue="1" operator="equal">
      <formula>0</formula>
    </cfRule>
  </conditionalFormatting>
  <conditionalFormatting sqref="J507:U507">
    <cfRule type="cellIs" dxfId="168" priority="156" stopIfTrue="1" operator="equal">
      <formula>0</formula>
    </cfRule>
    <cfRule type="cellIs" dxfId="167" priority="160" stopIfTrue="1" operator="equal">
      <formula>0</formula>
    </cfRule>
  </conditionalFormatting>
  <conditionalFormatting sqref="J502:U504">
    <cfRule type="cellIs" dxfId="166" priority="159" stopIfTrue="1" operator="equal">
      <formula>0</formula>
    </cfRule>
  </conditionalFormatting>
  <conditionalFormatting sqref="J505:N506">
    <cfRule type="cellIs" dxfId="165" priority="158" stopIfTrue="1" operator="equal">
      <formula>0</formula>
    </cfRule>
  </conditionalFormatting>
  <conditionalFormatting sqref="O505:U506">
    <cfRule type="cellIs" dxfId="164" priority="157" stopIfTrue="1" operator="equal">
      <formula>0</formula>
    </cfRule>
  </conditionalFormatting>
  <conditionalFormatting sqref="J499:S499">
    <cfRule type="cellIs" dxfId="163" priority="155" stopIfTrue="1" operator="equal">
      <formula>0</formula>
    </cfRule>
  </conditionalFormatting>
  <conditionalFormatting sqref="I525:L526">
    <cfRule type="cellIs" dxfId="162" priority="154" stopIfTrue="1" operator="equal">
      <formula>0</formula>
    </cfRule>
  </conditionalFormatting>
  <conditionalFormatting sqref="J523:U523">
    <cfRule type="cellIs" dxfId="161" priority="149" stopIfTrue="1" operator="equal">
      <formula>0</formula>
    </cfRule>
    <cfRule type="cellIs" dxfId="160" priority="153" stopIfTrue="1" operator="equal">
      <formula>0</formula>
    </cfRule>
  </conditionalFormatting>
  <conditionalFormatting sqref="J518:U520">
    <cfRule type="cellIs" dxfId="159" priority="152" stopIfTrue="1" operator="equal">
      <formula>0</formula>
    </cfRule>
  </conditionalFormatting>
  <conditionalFormatting sqref="J521:N522">
    <cfRule type="cellIs" dxfId="158" priority="151" stopIfTrue="1" operator="equal">
      <formula>0</formula>
    </cfRule>
  </conditionalFormatting>
  <conditionalFormatting sqref="O521:U522">
    <cfRule type="cellIs" dxfId="157" priority="150" stopIfTrue="1" operator="equal">
      <formula>0</formula>
    </cfRule>
  </conditionalFormatting>
  <conditionalFormatting sqref="J515:S515">
    <cfRule type="cellIs" dxfId="156" priority="148" stopIfTrue="1" operator="equal">
      <formula>0</formula>
    </cfRule>
  </conditionalFormatting>
  <conditionalFormatting sqref="I541:L542">
    <cfRule type="cellIs" dxfId="155" priority="147" stopIfTrue="1" operator="equal">
      <formula>0</formula>
    </cfRule>
  </conditionalFormatting>
  <conditionalFormatting sqref="J539:U539">
    <cfRule type="cellIs" dxfId="154" priority="142" stopIfTrue="1" operator="equal">
      <formula>0</formula>
    </cfRule>
    <cfRule type="cellIs" dxfId="153" priority="146" stopIfTrue="1" operator="equal">
      <formula>0</formula>
    </cfRule>
  </conditionalFormatting>
  <conditionalFormatting sqref="J534:U536">
    <cfRule type="cellIs" dxfId="152" priority="145" stopIfTrue="1" operator="equal">
      <formula>0</formula>
    </cfRule>
  </conditionalFormatting>
  <conditionalFormatting sqref="J537:N538">
    <cfRule type="cellIs" dxfId="151" priority="144" stopIfTrue="1" operator="equal">
      <formula>0</formula>
    </cfRule>
  </conditionalFormatting>
  <conditionalFormatting sqref="O537:U538">
    <cfRule type="cellIs" dxfId="150" priority="143" stopIfTrue="1" operator="equal">
      <formula>0</formula>
    </cfRule>
  </conditionalFormatting>
  <conditionalFormatting sqref="J531:S531">
    <cfRule type="cellIs" dxfId="149" priority="141" stopIfTrue="1" operator="equal">
      <formula>0</formula>
    </cfRule>
  </conditionalFormatting>
  <conditionalFormatting sqref="I557:L558">
    <cfRule type="cellIs" dxfId="148" priority="140" stopIfTrue="1" operator="equal">
      <formula>0</formula>
    </cfRule>
  </conditionalFormatting>
  <conditionalFormatting sqref="J555:U555">
    <cfRule type="cellIs" dxfId="147" priority="135" stopIfTrue="1" operator="equal">
      <formula>0</formula>
    </cfRule>
    <cfRule type="cellIs" dxfId="146" priority="139" stopIfTrue="1" operator="equal">
      <formula>0</formula>
    </cfRule>
  </conditionalFormatting>
  <conditionalFormatting sqref="J550:U552">
    <cfRule type="cellIs" dxfId="145" priority="138" stopIfTrue="1" operator="equal">
      <formula>0</formula>
    </cfRule>
  </conditionalFormatting>
  <conditionalFormatting sqref="J553:N554">
    <cfRule type="cellIs" dxfId="144" priority="137" stopIfTrue="1" operator="equal">
      <formula>0</formula>
    </cfRule>
  </conditionalFormatting>
  <conditionalFormatting sqref="O553:U554">
    <cfRule type="cellIs" dxfId="143" priority="136" stopIfTrue="1" operator="equal">
      <formula>0</formula>
    </cfRule>
  </conditionalFormatting>
  <conditionalFormatting sqref="J547:S547">
    <cfRule type="cellIs" dxfId="142" priority="134" stopIfTrue="1" operator="equal">
      <formula>0</formula>
    </cfRule>
  </conditionalFormatting>
  <conditionalFormatting sqref="I573:L574">
    <cfRule type="cellIs" dxfId="141" priority="133" stopIfTrue="1" operator="equal">
      <formula>0</formula>
    </cfRule>
  </conditionalFormatting>
  <conditionalFormatting sqref="J571:U571">
    <cfRule type="cellIs" dxfId="140" priority="128" stopIfTrue="1" operator="equal">
      <formula>0</formula>
    </cfRule>
    <cfRule type="cellIs" dxfId="139" priority="132" stopIfTrue="1" operator="equal">
      <formula>0</formula>
    </cfRule>
  </conditionalFormatting>
  <conditionalFormatting sqref="J566:U568">
    <cfRule type="cellIs" dxfId="138" priority="131" stopIfTrue="1" operator="equal">
      <formula>0</formula>
    </cfRule>
  </conditionalFormatting>
  <conditionalFormatting sqref="J569:N570">
    <cfRule type="cellIs" dxfId="137" priority="130" stopIfTrue="1" operator="equal">
      <formula>0</formula>
    </cfRule>
  </conditionalFormatting>
  <conditionalFormatting sqref="O569:U570">
    <cfRule type="cellIs" dxfId="136" priority="129" stopIfTrue="1" operator="equal">
      <formula>0</formula>
    </cfRule>
  </conditionalFormatting>
  <conditionalFormatting sqref="J563:S563">
    <cfRule type="cellIs" dxfId="135" priority="127" stopIfTrue="1" operator="equal">
      <formula>0</formula>
    </cfRule>
  </conditionalFormatting>
  <conditionalFormatting sqref="I589:L590">
    <cfRule type="cellIs" dxfId="134" priority="126" stopIfTrue="1" operator="equal">
      <formula>0</formula>
    </cfRule>
  </conditionalFormatting>
  <conditionalFormatting sqref="J587:U587">
    <cfRule type="cellIs" dxfId="133" priority="121" stopIfTrue="1" operator="equal">
      <formula>0</formula>
    </cfRule>
    <cfRule type="cellIs" dxfId="132" priority="125" stopIfTrue="1" operator="equal">
      <formula>0</formula>
    </cfRule>
  </conditionalFormatting>
  <conditionalFormatting sqref="J582:U584">
    <cfRule type="cellIs" dxfId="131" priority="124" stopIfTrue="1" operator="equal">
      <formula>0</formula>
    </cfRule>
  </conditionalFormatting>
  <conditionalFormatting sqref="J585:N586">
    <cfRule type="cellIs" dxfId="130" priority="123" stopIfTrue="1" operator="equal">
      <formula>0</formula>
    </cfRule>
  </conditionalFormatting>
  <conditionalFormatting sqref="O585:U586">
    <cfRule type="cellIs" dxfId="129" priority="122" stopIfTrue="1" operator="equal">
      <formula>0</formula>
    </cfRule>
  </conditionalFormatting>
  <conditionalFormatting sqref="J579:S579">
    <cfRule type="cellIs" dxfId="128" priority="120" stopIfTrue="1" operator="equal">
      <formula>0</formula>
    </cfRule>
  </conditionalFormatting>
  <conditionalFormatting sqref="I605:L606">
    <cfRule type="cellIs" dxfId="127" priority="119" stopIfTrue="1" operator="equal">
      <formula>0</formula>
    </cfRule>
  </conditionalFormatting>
  <conditionalFormatting sqref="J603:U603">
    <cfRule type="cellIs" dxfId="126" priority="114" stopIfTrue="1" operator="equal">
      <formula>0</formula>
    </cfRule>
    <cfRule type="cellIs" dxfId="125" priority="118" stopIfTrue="1" operator="equal">
      <formula>0</formula>
    </cfRule>
  </conditionalFormatting>
  <conditionalFormatting sqref="J598:U600">
    <cfRule type="cellIs" dxfId="124" priority="117" stopIfTrue="1" operator="equal">
      <formula>0</formula>
    </cfRule>
  </conditionalFormatting>
  <conditionalFormatting sqref="J601:N602">
    <cfRule type="cellIs" dxfId="123" priority="116" stopIfTrue="1" operator="equal">
      <formula>0</formula>
    </cfRule>
  </conditionalFormatting>
  <conditionalFormatting sqref="J595:S595">
    <cfRule type="cellIs" dxfId="122" priority="113" stopIfTrue="1" operator="equal">
      <formula>0</formula>
    </cfRule>
  </conditionalFormatting>
  <conditionalFormatting sqref="I621:L622">
    <cfRule type="cellIs" dxfId="121" priority="112" stopIfTrue="1" operator="equal">
      <formula>0</formula>
    </cfRule>
  </conditionalFormatting>
  <conditionalFormatting sqref="J619:U619">
    <cfRule type="cellIs" dxfId="120" priority="107" stopIfTrue="1" operator="equal">
      <formula>0</formula>
    </cfRule>
    <cfRule type="cellIs" dxfId="119" priority="111" stopIfTrue="1" operator="equal">
      <formula>0</formula>
    </cfRule>
  </conditionalFormatting>
  <conditionalFormatting sqref="J614:U616">
    <cfRule type="cellIs" dxfId="118" priority="110" stopIfTrue="1" operator="equal">
      <formula>0</formula>
    </cfRule>
  </conditionalFormatting>
  <conditionalFormatting sqref="J617:N618">
    <cfRule type="cellIs" dxfId="117" priority="109" stopIfTrue="1" operator="equal">
      <formula>0</formula>
    </cfRule>
  </conditionalFormatting>
  <conditionalFormatting sqref="O617:U618">
    <cfRule type="cellIs" dxfId="116" priority="108" stopIfTrue="1" operator="equal">
      <formula>0</formula>
    </cfRule>
  </conditionalFormatting>
  <conditionalFormatting sqref="J611:S611">
    <cfRule type="cellIs" dxfId="115" priority="106" stopIfTrue="1" operator="equal">
      <formula>0</formula>
    </cfRule>
  </conditionalFormatting>
  <conditionalFormatting sqref="I637:L638">
    <cfRule type="cellIs" dxfId="114" priority="105" stopIfTrue="1" operator="equal">
      <formula>0</formula>
    </cfRule>
  </conditionalFormatting>
  <conditionalFormatting sqref="J635:U635">
    <cfRule type="cellIs" dxfId="113" priority="100" stopIfTrue="1" operator="equal">
      <formula>0</formula>
    </cfRule>
    <cfRule type="cellIs" dxfId="112" priority="104" stopIfTrue="1" operator="equal">
      <formula>0</formula>
    </cfRule>
  </conditionalFormatting>
  <conditionalFormatting sqref="J630:U632">
    <cfRule type="cellIs" dxfId="111" priority="103" stopIfTrue="1" operator="equal">
      <formula>0</formula>
    </cfRule>
  </conditionalFormatting>
  <conditionalFormatting sqref="J633:N634">
    <cfRule type="cellIs" dxfId="110" priority="102" stopIfTrue="1" operator="equal">
      <formula>0</formula>
    </cfRule>
  </conditionalFormatting>
  <conditionalFormatting sqref="O633:U634">
    <cfRule type="cellIs" dxfId="109" priority="101" stopIfTrue="1" operator="equal">
      <formula>0</formula>
    </cfRule>
  </conditionalFormatting>
  <conditionalFormatting sqref="J627:S627">
    <cfRule type="cellIs" dxfId="108" priority="99" stopIfTrue="1" operator="equal">
      <formula>0</formula>
    </cfRule>
  </conditionalFormatting>
  <conditionalFormatting sqref="I653:L654">
    <cfRule type="cellIs" dxfId="107" priority="98" stopIfTrue="1" operator="equal">
      <formula>0</formula>
    </cfRule>
  </conditionalFormatting>
  <conditionalFormatting sqref="J651:U651">
    <cfRule type="cellIs" dxfId="106" priority="93" stopIfTrue="1" operator="equal">
      <formula>0</formula>
    </cfRule>
    <cfRule type="cellIs" dxfId="105" priority="97" stopIfTrue="1" operator="equal">
      <formula>0</formula>
    </cfRule>
  </conditionalFormatting>
  <conditionalFormatting sqref="J646:U648">
    <cfRule type="cellIs" dxfId="104" priority="96" stopIfTrue="1" operator="equal">
      <formula>0</formula>
    </cfRule>
  </conditionalFormatting>
  <conditionalFormatting sqref="J649:N650">
    <cfRule type="cellIs" dxfId="103" priority="95" stopIfTrue="1" operator="equal">
      <formula>0</formula>
    </cfRule>
  </conditionalFormatting>
  <conditionalFormatting sqref="O649:U650">
    <cfRule type="cellIs" dxfId="102" priority="94" stopIfTrue="1" operator="equal">
      <formula>0</formula>
    </cfRule>
  </conditionalFormatting>
  <conditionalFormatting sqref="J643:S643">
    <cfRule type="cellIs" dxfId="101" priority="92" stopIfTrue="1" operator="equal">
      <formula>0</formula>
    </cfRule>
  </conditionalFormatting>
  <conditionalFormatting sqref="I669:L670">
    <cfRule type="cellIs" dxfId="100" priority="91" stopIfTrue="1" operator="equal">
      <formula>0</formula>
    </cfRule>
  </conditionalFormatting>
  <conditionalFormatting sqref="J667:U667">
    <cfRule type="cellIs" dxfId="99" priority="86" stopIfTrue="1" operator="equal">
      <formula>0</formula>
    </cfRule>
    <cfRule type="cellIs" dxfId="98" priority="90" stopIfTrue="1" operator="equal">
      <formula>0</formula>
    </cfRule>
  </conditionalFormatting>
  <conditionalFormatting sqref="J662:U664">
    <cfRule type="cellIs" dxfId="97" priority="89" stopIfTrue="1" operator="equal">
      <formula>0</formula>
    </cfRule>
  </conditionalFormatting>
  <conditionalFormatting sqref="J665:N666">
    <cfRule type="cellIs" dxfId="96" priority="88" stopIfTrue="1" operator="equal">
      <formula>0</formula>
    </cfRule>
  </conditionalFormatting>
  <conditionalFormatting sqref="O665:U666">
    <cfRule type="cellIs" dxfId="95" priority="87" stopIfTrue="1" operator="equal">
      <formula>0</formula>
    </cfRule>
  </conditionalFormatting>
  <conditionalFormatting sqref="J659:S659">
    <cfRule type="cellIs" dxfId="94" priority="85" stopIfTrue="1" operator="equal">
      <formula>0</formula>
    </cfRule>
  </conditionalFormatting>
  <conditionalFormatting sqref="I685:L686">
    <cfRule type="cellIs" dxfId="93" priority="84" stopIfTrue="1" operator="equal">
      <formula>0</formula>
    </cfRule>
  </conditionalFormatting>
  <conditionalFormatting sqref="J683:U683">
    <cfRule type="cellIs" dxfId="92" priority="79" stopIfTrue="1" operator="equal">
      <formula>0</formula>
    </cfRule>
    <cfRule type="cellIs" dxfId="91" priority="83" stopIfTrue="1" operator="equal">
      <formula>0</formula>
    </cfRule>
  </conditionalFormatting>
  <conditionalFormatting sqref="J678:U680">
    <cfRule type="cellIs" dxfId="90" priority="82" stopIfTrue="1" operator="equal">
      <formula>0</formula>
    </cfRule>
  </conditionalFormatting>
  <conditionalFormatting sqref="J681:N682">
    <cfRule type="cellIs" dxfId="89" priority="81" stopIfTrue="1" operator="equal">
      <formula>0</formula>
    </cfRule>
  </conditionalFormatting>
  <conditionalFormatting sqref="O681:U682">
    <cfRule type="cellIs" dxfId="88" priority="80" stopIfTrue="1" operator="equal">
      <formula>0</formula>
    </cfRule>
  </conditionalFormatting>
  <conditionalFormatting sqref="J675:S675">
    <cfRule type="cellIs" dxfId="87" priority="78" stopIfTrue="1" operator="equal">
      <formula>0</formula>
    </cfRule>
  </conditionalFormatting>
  <conditionalFormatting sqref="I701:L702">
    <cfRule type="cellIs" dxfId="86" priority="77" stopIfTrue="1" operator="equal">
      <formula>0</formula>
    </cfRule>
  </conditionalFormatting>
  <conditionalFormatting sqref="J699:U699">
    <cfRule type="cellIs" dxfId="85" priority="72" stopIfTrue="1" operator="equal">
      <formula>0</formula>
    </cfRule>
    <cfRule type="cellIs" dxfId="84" priority="76" stopIfTrue="1" operator="equal">
      <formula>0</formula>
    </cfRule>
  </conditionalFormatting>
  <conditionalFormatting sqref="J694:U696">
    <cfRule type="cellIs" dxfId="83" priority="75" stopIfTrue="1" operator="equal">
      <formula>0</formula>
    </cfRule>
  </conditionalFormatting>
  <conditionalFormatting sqref="J697:N698">
    <cfRule type="cellIs" dxfId="82" priority="74" stopIfTrue="1" operator="equal">
      <formula>0</formula>
    </cfRule>
  </conditionalFormatting>
  <conditionalFormatting sqref="O697:U698">
    <cfRule type="cellIs" dxfId="81" priority="73" stopIfTrue="1" operator="equal">
      <formula>0</formula>
    </cfRule>
  </conditionalFormatting>
  <conditionalFormatting sqref="J691:S691">
    <cfRule type="cellIs" dxfId="80" priority="71" stopIfTrue="1" operator="equal">
      <formula>0</formula>
    </cfRule>
  </conditionalFormatting>
  <conditionalFormatting sqref="I717:L718">
    <cfRule type="cellIs" dxfId="79" priority="70" stopIfTrue="1" operator="equal">
      <formula>0</formula>
    </cfRule>
  </conditionalFormatting>
  <conditionalFormatting sqref="J715:U715">
    <cfRule type="cellIs" dxfId="78" priority="65" stopIfTrue="1" operator="equal">
      <formula>0</formula>
    </cfRule>
    <cfRule type="cellIs" dxfId="77" priority="69" stopIfTrue="1" operator="equal">
      <formula>0</formula>
    </cfRule>
  </conditionalFormatting>
  <conditionalFormatting sqref="J710:U712">
    <cfRule type="cellIs" dxfId="76" priority="68" stopIfTrue="1" operator="equal">
      <formula>0</formula>
    </cfRule>
  </conditionalFormatting>
  <conditionalFormatting sqref="J713:N714">
    <cfRule type="cellIs" dxfId="75" priority="67" stopIfTrue="1" operator="equal">
      <formula>0</formula>
    </cfRule>
  </conditionalFormatting>
  <conditionalFormatting sqref="O713:U714">
    <cfRule type="cellIs" dxfId="74" priority="66" stopIfTrue="1" operator="equal">
      <formula>0</formula>
    </cfRule>
  </conditionalFormatting>
  <conditionalFormatting sqref="J707:S707">
    <cfRule type="cellIs" dxfId="73" priority="64" stopIfTrue="1" operator="equal">
      <formula>0</formula>
    </cfRule>
  </conditionalFormatting>
  <conditionalFormatting sqref="I733:L734">
    <cfRule type="cellIs" dxfId="72" priority="63" stopIfTrue="1" operator="equal">
      <formula>0</formula>
    </cfRule>
  </conditionalFormatting>
  <conditionalFormatting sqref="J731:U731">
    <cfRule type="cellIs" dxfId="71" priority="58" stopIfTrue="1" operator="equal">
      <formula>0</formula>
    </cfRule>
    <cfRule type="cellIs" dxfId="70" priority="62" stopIfTrue="1" operator="equal">
      <formula>0</formula>
    </cfRule>
  </conditionalFormatting>
  <conditionalFormatting sqref="J726:U728">
    <cfRule type="cellIs" dxfId="69" priority="61" stopIfTrue="1" operator="equal">
      <formula>0</formula>
    </cfRule>
  </conditionalFormatting>
  <conditionalFormatting sqref="J729:N730">
    <cfRule type="cellIs" dxfId="68" priority="60" stopIfTrue="1" operator="equal">
      <formula>0</formula>
    </cfRule>
  </conditionalFormatting>
  <conditionalFormatting sqref="O729:U730">
    <cfRule type="cellIs" dxfId="67" priority="59" stopIfTrue="1" operator="equal">
      <formula>0</formula>
    </cfRule>
  </conditionalFormatting>
  <conditionalFormatting sqref="J723:S723">
    <cfRule type="cellIs" dxfId="66" priority="57" stopIfTrue="1" operator="equal">
      <formula>0</formula>
    </cfRule>
  </conditionalFormatting>
  <conditionalFormatting sqref="I749:L750">
    <cfRule type="cellIs" dxfId="65" priority="56" stopIfTrue="1" operator="equal">
      <formula>0</formula>
    </cfRule>
  </conditionalFormatting>
  <conditionalFormatting sqref="J747:U747">
    <cfRule type="cellIs" dxfId="64" priority="51" stopIfTrue="1" operator="equal">
      <formula>0</formula>
    </cfRule>
    <cfRule type="cellIs" dxfId="63" priority="55" stopIfTrue="1" operator="equal">
      <formula>0</formula>
    </cfRule>
  </conditionalFormatting>
  <conditionalFormatting sqref="J742:U744">
    <cfRule type="cellIs" dxfId="62" priority="54" stopIfTrue="1" operator="equal">
      <formula>0</formula>
    </cfRule>
  </conditionalFormatting>
  <conditionalFormatting sqref="J745:N746">
    <cfRule type="cellIs" dxfId="61" priority="53" stopIfTrue="1" operator="equal">
      <formula>0</formula>
    </cfRule>
  </conditionalFormatting>
  <conditionalFormatting sqref="O745:U746">
    <cfRule type="cellIs" dxfId="60" priority="52" stopIfTrue="1" operator="equal">
      <formula>0</formula>
    </cfRule>
  </conditionalFormatting>
  <conditionalFormatting sqref="J739:S739">
    <cfRule type="cellIs" dxfId="59" priority="50" stopIfTrue="1" operator="equal">
      <formula>0</formula>
    </cfRule>
  </conditionalFormatting>
  <conditionalFormatting sqref="I765:L766">
    <cfRule type="cellIs" dxfId="58" priority="49" stopIfTrue="1" operator="equal">
      <formula>0</formula>
    </cfRule>
  </conditionalFormatting>
  <conditionalFormatting sqref="J763:U763">
    <cfRule type="cellIs" dxfId="57" priority="44" stopIfTrue="1" operator="equal">
      <formula>0</formula>
    </cfRule>
    <cfRule type="cellIs" dxfId="56" priority="48" stopIfTrue="1" operator="equal">
      <formula>0</formula>
    </cfRule>
  </conditionalFormatting>
  <conditionalFormatting sqref="J758:U760">
    <cfRule type="cellIs" dxfId="55" priority="47" stopIfTrue="1" operator="equal">
      <formula>0</formula>
    </cfRule>
  </conditionalFormatting>
  <conditionalFormatting sqref="J761:N762">
    <cfRule type="cellIs" dxfId="54" priority="46" stopIfTrue="1" operator="equal">
      <formula>0</formula>
    </cfRule>
  </conditionalFormatting>
  <conditionalFormatting sqref="O761:U762">
    <cfRule type="cellIs" dxfId="53" priority="45" stopIfTrue="1" operator="equal">
      <formula>0</formula>
    </cfRule>
  </conditionalFormatting>
  <conditionalFormatting sqref="J755:S755">
    <cfRule type="cellIs" dxfId="52" priority="43" stopIfTrue="1" operator="equal">
      <formula>0</formula>
    </cfRule>
  </conditionalFormatting>
  <conditionalFormatting sqref="I781:L782">
    <cfRule type="cellIs" dxfId="51" priority="42" stopIfTrue="1" operator="equal">
      <formula>0</formula>
    </cfRule>
  </conditionalFormatting>
  <conditionalFormatting sqref="J779:U779">
    <cfRule type="cellIs" dxfId="50" priority="37" stopIfTrue="1" operator="equal">
      <formula>0</formula>
    </cfRule>
    <cfRule type="cellIs" dxfId="49" priority="41" stopIfTrue="1" operator="equal">
      <formula>0</formula>
    </cfRule>
  </conditionalFormatting>
  <conditionalFormatting sqref="J774:U776">
    <cfRule type="cellIs" dxfId="48" priority="40" stopIfTrue="1" operator="equal">
      <formula>0</formula>
    </cfRule>
  </conditionalFormatting>
  <conditionalFormatting sqref="J777:N778">
    <cfRule type="cellIs" dxfId="47" priority="39" stopIfTrue="1" operator="equal">
      <formula>0</formula>
    </cfRule>
  </conditionalFormatting>
  <conditionalFormatting sqref="O777:U778">
    <cfRule type="cellIs" dxfId="46" priority="38" stopIfTrue="1" operator="equal">
      <formula>0</formula>
    </cfRule>
  </conditionalFormatting>
  <conditionalFormatting sqref="J771:S771">
    <cfRule type="cellIs" dxfId="45" priority="36" stopIfTrue="1" operator="equal">
      <formula>0</formula>
    </cfRule>
  </conditionalFormatting>
  <conditionalFormatting sqref="I797:L798">
    <cfRule type="cellIs" dxfId="44" priority="35" stopIfTrue="1" operator="equal">
      <formula>0</formula>
    </cfRule>
  </conditionalFormatting>
  <conditionalFormatting sqref="J795:U795">
    <cfRule type="cellIs" dxfId="43" priority="30" stopIfTrue="1" operator="equal">
      <formula>0</formula>
    </cfRule>
    <cfRule type="cellIs" dxfId="42" priority="34" stopIfTrue="1" operator="equal">
      <formula>0</formula>
    </cfRule>
  </conditionalFormatting>
  <conditionalFormatting sqref="J790:U792">
    <cfRule type="cellIs" dxfId="41" priority="33" stopIfTrue="1" operator="equal">
      <formula>0</formula>
    </cfRule>
  </conditionalFormatting>
  <conditionalFormatting sqref="J793:N794">
    <cfRule type="cellIs" dxfId="40" priority="32" stopIfTrue="1" operator="equal">
      <formula>0</formula>
    </cfRule>
  </conditionalFormatting>
  <conditionalFormatting sqref="O793:U794">
    <cfRule type="cellIs" dxfId="39" priority="31" stopIfTrue="1" operator="equal">
      <formula>0</formula>
    </cfRule>
  </conditionalFormatting>
  <conditionalFormatting sqref="J787:S787">
    <cfRule type="cellIs" dxfId="38" priority="29" stopIfTrue="1" operator="equal">
      <formula>0</formula>
    </cfRule>
  </conditionalFormatting>
  <conditionalFormatting sqref="I813:L814">
    <cfRule type="cellIs" dxfId="37" priority="28" stopIfTrue="1" operator="equal">
      <formula>0</formula>
    </cfRule>
  </conditionalFormatting>
  <conditionalFormatting sqref="J811:U811">
    <cfRule type="cellIs" dxfId="36" priority="23" stopIfTrue="1" operator="equal">
      <formula>0</formula>
    </cfRule>
    <cfRule type="cellIs" dxfId="35" priority="27" stopIfTrue="1" operator="equal">
      <formula>0</formula>
    </cfRule>
  </conditionalFormatting>
  <conditionalFormatting sqref="J806:U808">
    <cfRule type="cellIs" dxfId="34" priority="26" stopIfTrue="1" operator="equal">
      <formula>0</formula>
    </cfRule>
  </conditionalFormatting>
  <conditionalFormatting sqref="J809:N810">
    <cfRule type="cellIs" dxfId="33" priority="25" stopIfTrue="1" operator="equal">
      <formula>0</formula>
    </cfRule>
  </conditionalFormatting>
  <conditionalFormatting sqref="O809:U810">
    <cfRule type="cellIs" dxfId="32" priority="24" stopIfTrue="1" operator="equal">
      <formula>0</formula>
    </cfRule>
  </conditionalFormatting>
  <conditionalFormatting sqref="J803:S803">
    <cfRule type="cellIs" dxfId="31" priority="22" stopIfTrue="1" operator="equal">
      <formula>0</formula>
    </cfRule>
  </conditionalFormatting>
  <conditionalFormatting sqref="I829:L830">
    <cfRule type="cellIs" dxfId="30" priority="21" stopIfTrue="1" operator="equal">
      <formula>0</formula>
    </cfRule>
  </conditionalFormatting>
  <conditionalFormatting sqref="J827:U827">
    <cfRule type="cellIs" dxfId="29" priority="16" stopIfTrue="1" operator="equal">
      <formula>0</formula>
    </cfRule>
    <cfRule type="cellIs" dxfId="28" priority="20" stopIfTrue="1" operator="equal">
      <formula>0</formula>
    </cfRule>
  </conditionalFormatting>
  <conditionalFormatting sqref="J822:U824">
    <cfRule type="cellIs" dxfId="27" priority="19" stopIfTrue="1" operator="equal">
      <formula>0</formula>
    </cfRule>
  </conditionalFormatting>
  <conditionalFormatting sqref="J825:N826">
    <cfRule type="cellIs" dxfId="26" priority="18" stopIfTrue="1" operator="equal">
      <formula>0</formula>
    </cfRule>
  </conditionalFormatting>
  <conditionalFormatting sqref="O825:U826">
    <cfRule type="cellIs" dxfId="25" priority="17" stopIfTrue="1" operator="equal">
      <formula>0</formula>
    </cfRule>
  </conditionalFormatting>
  <conditionalFormatting sqref="J819:S819">
    <cfRule type="cellIs" dxfId="24" priority="15" stopIfTrue="1" operator="equal">
      <formula>0</formula>
    </cfRule>
  </conditionalFormatting>
  <conditionalFormatting sqref="I845:L846">
    <cfRule type="cellIs" dxfId="23" priority="14" stopIfTrue="1" operator="equal">
      <formula>0</formula>
    </cfRule>
  </conditionalFormatting>
  <conditionalFormatting sqref="J843:U843">
    <cfRule type="cellIs" dxfId="22" priority="9" stopIfTrue="1" operator="equal">
      <formula>0</formula>
    </cfRule>
    <cfRule type="cellIs" dxfId="21" priority="13" stopIfTrue="1" operator="equal">
      <formula>0</formula>
    </cfRule>
  </conditionalFormatting>
  <conditionalFormatting sqref="J838:U840">
    <cfRule type="cellIs" dxfId="20" priority="12" stopIfTrue="1" operator="equal">
      <formula>0</formula>
    </cfRule>
  </conditionalFormatting>
  <conditionalFormatting sqref="J841:N842">
    <cfRule type="cellIs" dxfId="19" priority="11" stopIfTrue="1" operator="equal">
      <formula>0</formula>
    </cfRule>
  </conditionalFormatting>
  <conditionalFormatting sqref="O841:U842">
    <cfRule type="cellIs" dxfId="18" priority="10" stopIfTrue="1" operator="equal">
      <formula>0</formula>
    </cfRule>
  </conditionalFormatting>
  <conditionalFormatting sqref="J835:S835">
    <cfRule type="cellIs" dxfId="17" priority="8" stopIfTrue="1" operator="equal">
      <formula>0</formula>
    </cfRule>
  </conditionalFormatting>
  <conditionalFormatting sqref="I861:L862">
    <cfRule type="cellIs" dxfId="16" priority="7" stopIfTrue="1" operator="equal">
      <formula>0</formula>
    </cfRule>
  </conditionalFormatting>
  <dataValidations count="1">
    <dataValidation type="list" allowBlank="1" showInputMessage="1" showErrorMessage="1" sqref="AF13:AG13" xr:uid="{00000000-0002-0000-0000-000000000000}">
      <formula1>Тип_печати</formula1>
    </dataValidation>
  </dataValidations>
  <pageMargins left="0.35433070866141736" right="0.27559055118110237" top="0.19685039370078741" bottom="0.11811023622047245" header="0.31496062992125984" footer="0.31496062992125984"/>
  <pageSetup paperSize="9" scale="99" orientation="portrait" r:id="rId1"/>
  <rowBreaks count="8" manualBreakCount="8">
    <brk id="96" min="3" max="30" man="1"/>
    <brk id="192" min="3" max="30" man="1"/>
    <brk id="288" min="3" max="30" man="1"/>
    <brk id="384" min="3" max="30" man="1"/>
    <brk id="480" min="3" max="30" man="1"/>
    <brk id="576" min="3" max="30" man="1"/>
    <brk id="672" min="3" max="30" man="1"/>
    <brk id="768" min="3" max="3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31</xdr:col>
                    <xdr:colOff>19050</xdr:colOff>
                    <xdr:row>3</xdr:row>
                    <xdr:rowOff>0</xdr:rowOff>
                  </from>
                  <to>
                    <xdr:col>33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Button 2">
              <controlPr defaultSize="0" print="0" autoFill="0" autoPict="0" macro="[0]!Макрос9">
                <anchor moveWithCells="1" sizeWithCells="1">
                  <from>
                    <xdr:col>31</xdr:col>
                    <xdr:colOff>28575</xdr:colOff>
                    <xdr:row>7</xdr:row>
                    <xdr:rowOff>38100</xdr:rowOff>
                  </from>
                  <to>
                    <xdr:col>33</xdr:col>
                    <xdr:colOff>0</xdr:colOff>
                    <xdr:row>8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>
    <tabColor rgb="FFFFC000"/>
  </sheetPr>
  <dimension ref="A2:BK36"/>
  <sheetViews>
    <sheetView showGridLines="0" tabSelected="1" view="pageBreakPreview" topLeftCell="D2" zoomScale="160" zoomScaleNormal="100" zoomScaleSheetLayoutView="160" workbookViewId="0">
      <selection activeCell="AC20" sqref="AC20:AD20"/>
    </sheetView>
  </sheetViews>
  <sheetFormatPr defaultColWidth="2.7109375" defaultRowHeight="12" customHeight="1" outlineLevelRow="1" outlineLevelCol="1" x14ac:dyDescent="0.2"/>
  <cols>
    <col min="1" max="2" width="2.7109375" style="46" hidden="1" customWidth="1" outlineLevel="1"/>
    <col min="3" max="3" width="3.85546875" style="46" hidden="1" customWidth="1" outlineLevel="1"/>
    <col min="4" max="4" width="3.140625" style="46" customWidth="1" collapsed="1"/>
    <col min="5" max="5" width="2.7109375" style="46"/>
    <col min="6" max="7" width="2.7109375" style="46" customWidth="1"/>
    <col min="8" max="9" width="2.7109375" style="46"/>
    <col min="10" max="14" width="2.5703125" style="46" customWidth="1"/>
    <col min="15" max="16" width="2.7109375" style="46"/>
    <col min="17" max="17" width="2.42578125" style="46" customWidth="1"/>
    <col min="18" max="19" width="2.7109375" style="46" customWidth="1"/>
    <col min="20" max="23" width="2.42578125" style="46" customWidth="1"/>
    <col min="24" max="26" width="2.7109375" style="46"/>
    <col min="27" max="27" width="2.7109375" style="46" customWidth="1"/>
    <col min="28" max="28" width="2.7109375" style="46"/>
    <col min="29" max="32" width="2.28515625" style="46" customWidth="1"/>
    <col min="33" max="34" width="3.7109375" style="46" customWidth="1"/>
    <col min="35" max="35" width="0.7109375" style="46" customWidth="1"/>
    <col min="36" max="16384" width="2.7109375" style="46"/>
  </cols>
  <sheetData>
    <row r="2" spans="1:63" ht="12" customHeight="1" x14ac:dyDescent="0.25">
      <c r="P2" s="2" t="s">
        <v>7</v>
      </c>
      <c r="AG2" s="206">
        <v>7</v>
      </c>
      <c r="AH2" s="207"/>
      <c r="AI2" s="4"/>
    </row>
    <row r="3" spans="1:63" ht="12" customHeight="1" x14ac:dyDescent="0.2">
      <c r="N3" s="47" t="s">
        <v>4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C3" s="46" t="s">
        <v>6</v>
      </c>
      <c r="AD3" s="208">
        <v>43099</v>
      </c>
      <c r="AE3" s="209"/>
      <c r="AF3" s="209"/>
      <c r="AG3" s="209"/>
      <c r="AH3" s="210"/>
      <c r="AI3" s="6"/>
    </row>
    <row r="4" spans="1:63" ht="12" customHeight="1" x14ac:dyDescent="0.2">
      <c r="AC4" s="48" t="s">
        <v>8</v>
      </c>
      <c r="AD4" s="208">
        <v>43100</v>
      </c>
      <c r="AE4" s="209"/>
      <c r="AF4" s="209"/>
      <c r="AG4" s="209"/>
      <c r="AH4" s="210"/>
      <c r="AI4" s="6"/>
    </row>
    <row r="5" spans="1:63" ht="12" customHeight="1" x14ac:dyDescent="0.2">
      <c r="D5" s="205" t="s">
        <v>59</v>
      </c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</row>
    <row r="6" spans="1:63" ht="12" customHeight="1" x14ac:dyDescent="0.2">
      <c r="D6" s="184" t="s">
        <v>2</v>
      </c>
      <c r="E6" s="185"/>
      <c r="F6" s="185"/>
      <c r="G6" s="185"/>
      <c r="H6" s="185"/>
      <c r="I6" s="185"/>
      <c r="J6" s="185"/>
      <c r="K6" s="186"/>
      <c r="L6" s="187" t="s">
        <v>112</v>
      </c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9"/>
    </row>
    <row r="7" spans="1:63" ht="12" customHeight="1" x14ac:dyDescent="0.2">
      <c r="D7" s="184" t="s">
        <v>5</v>
      </c>
      <c r="E7" s="185"/>
      <c r="F7" s="185"/>
      <c r="G7" s="185"/>
      <c r="H7" s="185"/>
      <c r="I7" s="185"/>
      <c r="J7" s="185"/>
      <c r="K7" s="186"/>
      <c r="L7" s="211" t="s">
        <v>113</v>
      </c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2"/>
      <c r="AB7" s="212"/>
      <c r="AC7" s="212"/>
      <c r="AD7" s="212"/>
      <c r="AE7" s="212"/>
      <c r="AF7" s="212"/>
      <c r="AG7" s="212"/>
      <c r="AH7" s="213"/>
    </row>
    <row r="8" spans="1:63" ht="12" customHeight="1" x14ac:dyDescent="0.2">
      <c r="D8" s="214" t="s">
        <v>3</v>
      </c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</row>
    <row r="9" spans="1:63" ht="12" customHeight="1" x14ac:dyDescent="0.2">
      <c r="D9" s="184" t="s">
        <v>1</v>
      </c>
      <c r="E9" s="185"/>
      <c r="F9" s="185"/>
      <c r="G9" s="185"/>
      <c r="H9" s="185"/>
      <c r="I9" s="185"/>
      <c r="J9" s="185"/>
      <c r="K9" s="186"/>
      <c r="L9" s="187" t="s">
        <v>10</v>
      </c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9"/>
    </row>
    <row r="10" spans="1:63" ht="12" customHeight="1" x14ac:dyDescent="0.2">
      <c r="D10" s="184" t="s">
        <v>2</v>
      </c>
      <c r="E10" s="185"/>
      <c r="F10" s="185"/>
      <c r="G10" s="185"/>
      <c r="H10" s="185"/>
      <c r="I10" s="185"/>
      <c r="J10" s="185"/>
      <c r="K10" s="186"/>
      <c r="L10" s="187" t="s">
        <v>112</v>
      </c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9"/>
    </row>
    <row r="11" spans="1:63" ht="12" customHeight="1" x14ac:dyDescent="0.2">
      <c r="D11" s="184" t="s">
        <v>52</v>
      </c>
      <c r="E11" s="185"/>
      <c r="F11" s="185"/>
      <c r="G11" s="185"/>
      <c r="H11" s="185"/>
      <c r="I11" s="185"/>
      <c r="J11" s="185"/>
      <c r="K11" s="186"/>
      <c r="L11" s="190" t="s">
        <v>113</v>
      </c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9"/>
    </row>
    <row r="12" spans="1:63" ht="24.95" customHeight="1" x14ac:dyDescent="0.2">
      <c r="D12" s="191" t="s">
        <v>9</v>
      </c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92"/>
      <c r="AG12" s="192"/>
      <c r="AH12" s="193"/>
    </row>
    <row r="13" spans="1:63" ht="12" customHeight="1" x14ac:dyDescent="0.2">
      <c r="D13" s="184" t="s">
        <v>53</v>
      </c>
      <c r="E13" s="185"/>
      <c r="F13" s="185"/>
      <c r="G13" s="185"/>
      <c r="H13" s="185"/>
      <c r="I13" s="185"/>
      <c r="J13" s="185"/>
      <c r="K13" s="186"/>
      <c r="L13" s="194" t="s">
        <v>114</v>
      </c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6"/>
    </row>
    <row r="14" spans="1:63" ht="18" customHeight="1" x14ac:dyDescent="0.2">
      <c r="D14" s="197" t="s">
        <v>60</v>
      </c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</row>
    <row r="15" spans="1:63" ht="33.75" customHeight="1" x14ac:dyDescent="0.2">
      <c r="A15" s="7">
        <v>0</v>
      </c>
      <c r="B15" s="7">
        <v>0</v>
      </c>
      <c r="D15" s="198" t="s">
        <v>126</v>
      </c>
      <c r="E15" s="218"/>
      <c r="F15" s="218"/>
      <c r="G15" s="199"/>
      <c r="H15" s="198" t="s">
        <v>56</v>
      </c>
      <c r="I15" s="199"/>
      <c r="J15" s="198" t="s">
        <v>125</v>
      </c>
      <c r="K15" s="218"/>
      <c r="L15" s="218"/>
      <c r="M15" s="218"/>
      <c r="N15" s="199"/>
      <c r="O15" s="198" t="s">
        <v>54</v>
      </c>
      <c r="P15" s="218"/>
      <c r="Q15" s="218"/>
      <c r="R15" s="218"/>
      <c r="S15" s="199"/>
      <c r="T15" s="198" t="s">
        <v>124</v>
      </c>
      <c r="U15" s="218"/>
      <c r="V15" s="218"/>
      <c r="W15" s="199"/>
      <c r="X15" s="198" t="s">
        <v>104</v>
      </c>
      <c r="Y15" s="218"/>
      <c r="Z15" s="199"/>
      <c r="AA15" s="219" t="s">
        <v>94</v>
      </c>
      <c r="AB15" s="45" t="s">
        <v>58</v>
      </c>
      <c r="AC15" s="182" t="s">
        <v>123</v>
      </c>
      <c r="AD15" s="183"/>
      <c r="AE15" s="182" t="s">
        <v>122</v>
      </c>
      <c r="AF15" s="183"/>
      <c r="AG15" s="200" t="s">
        <v>55</v>
      </c>
      <c r="AH15" s="201"/>
      <c r="AI15" s="5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50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</row>
    <row r="16" spans="1:63" ht="7.5" hidden="1" customHeight="1" outlineLevel="1" x14ac:dyDescent="0.2">
      <c r="A16" s="10">
        <f>B16+1</f>
        <v>3</v>
      </c>
      <c r="B16" s="10">
        <f>C16+1</f>
        <v>2</v>
      </c>
      <c r="C16" s="14">
        <f>1</f>
        <v>1</v>
      </c>
      <c r="D16" s="17">
        <v>1</v>
      </c>
      <c r="E16" s="17">
        <f>D16+1</f>
        <v>2</v>
      </c>
      <c r="F16" s="17">
        <f>E16+1</f>
        <v>3</v>
      </c>
      <c r="G16" s="17">
        <f>F16+1</f>
        <v>4</v>
      </c>
      <c r="H16" s="17">
        <f>G16+1</f>
        <v>5</v>
      </c>
      <c r="I16" s="17">
        <f>H16+1</f>
        <v>6</v>
      </c>
      <c r="J16" s="17">
        <f t="shared" ref="J16:AH16" si="0">I16+1</f>
        <v>7</v>
      </c>
      <c r="K16" s="17">
        <f t="shared" si="0"/>
        <v>8</v>
      </c>
      <c r="L16" s="17">
        <f t="shared" si="0"/>
        <v>9</v>
      </c>
      <c r="M16" s="17">
        <f t="shared" si="0"/>
        <v>10</v>
      </c>
      <c r="N16" s="17">
        <f t="shared" si="0"/>
        <v>11</v>
      </c>
      <c r="O16" s="17">
        <f t="shared" si="0"/>
        <v>12</v>
      </c>
      <c r="P16" s="17">
        <f t="shared" si="0"/>
        <v>13</v>
      </c>
      <c r="Q16" s="17">
        <f t="shared" si="0"/>
        <v>14</v>
      </c>
      <c r="R16" s="17">
        <f t="shared" si="0"/>
        <v>15</v>
      </c>
      <c r="S16" s="17">
        <f t="shared" si="0"/>
        <v>16</v>
      </c>
      <c r="T16" s="17">
        <f t="shared" si="0"/>
        <v>17</v>
      </c>
      <c r="U16" s="17">
        <f t="shared" si="0"/>
        <v>18</v>
      </c>
      <c r="V16" s="17">
        <f t="shared" si="0"/>
        <v>19</v>
      </c>
      <c r="W16" s="17">
        <f t="shared" si="0"/>
        <v>20</v>
      </c>
      <c r="X16" s="17">
        <f t="shared" si="0"/>
        <v>21</v>
      </c>
      <c r="Y16" s="17">
        <f t="shared" si="0"/>
        <v>22</v>
      </c>
      <c r="Z16" s="17">
        <f t="shared" si="0"/>
        <v>23</v>
      </c>
      <c r="AA16" s="17">
        <f t="shared" si="0"/>
        <v>24</v>
      </c>
      <c r="AB16" s="17">
        <f t="shared" si="0"/>
        <v>25</v>
      </c>
      <c r="AC16" s="17">
        <f t="shared" si="0"/>
        <v>26</v>
      </c>
      <c r="AD16" s="18">
        <f t="shared" si="0"/>
        <v>27</v>
      </c>
      <c r="AE16" s="19">
        <f t="shared" si="0"/>
        <v>28</v>
      </c>
      <c r="AF16" s="19">
        <f t="shared" si="0"/>
        <v>29</v>
      </c>
      <c r="AG16" s="19">
        <f t="shared" si="0"/>
        <v>30</v>
      </c>
      <c r="AH16" s="19">
        <f t="shared" si="0"/>
        <v>31</v>
      </c>
      <c r="AI16" s="5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50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</row>
    <row r="17" spans="1:63" ht="15" customHeight="1" collapsed="1" x14ac:dyDescent="0.2">
      <c r="A17" s="39" t="e">
        <f>#REF!+#REF!</f>
        <v>#REF!</v>
      </c>
      <c r="B17" s="8" t="e">
        <f>IF(OR(C17=0,COUNTIF($C$15:$C16,C17)&gt;0),#REF!,#REF!+1)</f>
        <v>#REF!</v>
      </c>
      <c r="C17" s="15">
        <f>IF(H17=[3]Спр!$A$47,CONCATENATE(E17,J17),0)</f>
        <v>0</v>
      </c>
      <c r="D17" s="21" t="e">
        <f>IF(E17=0,"",#REF!+1)</f>
        <v>#REF!</v>
      </c>
      <c r="E17" s="215" t="s">
        <v>11</v>
      </c>
      <c r="F17" s="216"/>
      <c r="G17" s="217"/>
      <c r="H17" s="179" t="s">
        <v>117</v>
      </c>
      <c r="I17" s="180"/>
      <c r="J17" s="202"/>
      <c r="K17" s="203"/>
      <c r="L17" s="203"/>
      <c r="M17" s="203"/>
      <c r="N17" s="204"/>
      <c r="O17" s="169" t="s">
        <v>115</v>
      </c>
      <c r="P17" s="170"/>
      <c r="Q17" s="170"/>
      <c r="R17" s="170"/>
      <c r="S17" s="171"/>
      <c r="T17" s="169">
        <v>89231568996</v>
      </c>
      <c r="U17" s="170"/>
      <c r="V17" s="170"/>
      <c r="W17" s="171"/>
      <c r="X17" s="166" t="s">
        <v>110</v>
      </c>
      <c r="Y17" s="167"/>
      <c r="Z17" s="168"/>
      <c r="AA17" s="52" t="s">
        <v>119</v>
      </c>
      <c r="AB17" s="20" t="s">
        <v>97</v>
      </c>
      <c r="AC17" s="175">
        <v>50</v>
      </c>
      <c r="AD17" s="176"/>
      <c r="AE17" s="158">
        <v>6</v>
      </c>
      <c r="AF17" s="159"/>
      <c r="AG17" s="177">
        <v>50000</v>
      </c>
      <c r="AH17" s="178"/>
      <c r="AI17" s="5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50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</row>
    <row r="18" spans="1:63" ht="15" customHeight="1" x14ac:dyDescent="0.2">
      <c r="A18" s="39" t="e">
        <f t="shared" ref="A18:A29" si="1">AC17+A17</f>
        <v>#REF!</v>
      </c>
      <c r="B18" s="8" t="e">
        <f>IF(OR(C18=0,COUNTIF($C$15:$C17,C18)&gt;0),B17,B17+1)</f>
        <v>#REF!</v>
      </c>
      <c r="C18" s="15">
        <f>IF(H18=[3]Спр!$A$47,CONCATENATE(E18,J18),0)</f>
        <v>0</v>
      </c>
      <c r="D18" s="21" t="str">
        <f t="shared" ref="D18:D29" si="2">IF(E18=0,"",D17+1)</f>
        <v/>
      </c>
      <c r="E18" s="215"/>
      <c r="F18" s="216"/>
      <c r="G18" s="217"/>
      <c r="H18" s="179"/>
      <c r="I18" s="180"/>
      <c r="J18" s="169"/>
      <c r="K18" s="170"/>
      <c r="L18" s="170"/>
      <c r="M18" s="170"/>
      <c r="N18" s="171"/>
      <c r="O18" s="169"/>
      <c r="P18" s="170"/>
      <c r="Q18" s="170"/>
      <c r="R18" s="170"/>
      <c r="S18" s="171"/>
      <c r="T18" s="169"/>
      <c r="U18" s="170"/>
      <c r="V18" s="170"/>
      <c r="W18" s="171"/>
      <c r="X18" s="166"/>
      <c r="Y18" s="167"/>
      <c r="Z18" s="168"/>
      <c r="AA18" s="52"/>
      <c r="AB18" s="20"/>
      <c r="AC18" s="175"/>
      <c r="AD18" s="176"/>
      <c r="AE18" s="158"/>
      <c r="AF18" s="159"/>
      <c r="AG18" s="177"/>
      <c r="AH18" s="178"/>
      <c r="AI18" s="5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50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</row>
    <row r="19" spans="1:63" ht="15" customHeight="1" x14ac:dyDescent="0.2">
      <c r="A19" s="39" t="e">
        <f t="shared" si="1"/>
        <v>#REF!</v>
      </c>
      <c r="B19" s="8" t="e">
        <f>IF(OR(C19=0,COUNTIF($C$15:$C18,C19)&gt;0),B18,B18+1)</f>
        <v>#REF!</v>
      </c>
      <c r="C19" s="15">
        <f>IF(H19=[3]Спр!$A$47,CONCATENATE(E19,J19),0)</f>
        <v>0</v>
      </c>
      <c r="D19" s="21" t="str">
        <f t="shared" si="2"/>
        <v/>
      </c>
      <c r="E19" s="215"/>
      <c r="F19" s="216"/>
      <c r="G19" s="217"/>
      <c r="H19" s="179"/>
      <c r="I19" s="180"/>
      <c r="J19" s="169"/>
      <c r="K19" s="170"/>
      <c r="L19" s="170"/>
      <c r="M19" s="170"/>
      <c r="N19" s="171"/>
      <c r="O19" s="169"/>
      <c r="P19" s="170"/>
      <c r="Q19" s="170"/>
      <c r="R19" s="170"/>
      <c r="S19" s="171"/>
      <c r="T19" s="169"/>
      <c r="U19" s="170"/>
      <c r="V19" s="170"/>
      <c r="W19" s="171"/>
      <c r="X19" s="166"/>
      <c r="Y19" s="167"/>
      <c r="Z19" s="168"/>
      <c r="AA19" s="52"/>
      <c r="AB19" s="20"/>
      <c r="AC19" s="175"/>
      <c r="AD19" s="176"/>
      <c r="AE19" s="158"/>
      <c r="AF19" s="159"/>
      <c r="AG19" s="177"/>
      <c r="AH19" s="178"/>
      <c r="AI19" s="5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50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</row>
    <row r="20" spans="1:63" ht="15" customHeight="1" x14ac:dyDescent="0.2">
      <c r="A20" s="39" t="e">
        <f t="shared" si="1"/>
        <v>#REF!</v>
      </c>
      <c r="B20" s="8" t="e">
        <f>IF(OR(C20=0,COUNTIF($C$15:$C19,C20)&gt;0),B19,B19+1)</f>
        <v>#REF!</v>
      </c>
      <c r="C20" s="15">
        <f>IF(H20=[3]Спр!$A$47,CONCATENATE(E20,J20),0)</f>
        <v>0</v>
      </c>
      <c r="D20" s="21" t="str">
        <f t="shared" si="2"/>
        <v/>
      </c>
      <c r="E20" s="215"/>
      <c r="F20" s="216"/>
      <c r="G20" s="217"/>
      <c r="H20" s="179"/>
      <c r="I20" s="180"/>
      <c r="J20" s="169"/>
      <c r="K20" s="170"/>
      <c r="L20" s="170"/>
      <c r="M20" s="170"/>
      <c r="N20" s="171"/>
      <c r="O20" s="169"/>
      <c r="P20" s="170"/>
      <c r="Q20" s="170"/>
      <c r="R20" s="170"/>
      <c r="S20" s="171"/>
      <c r="T20" s="169"/>
      <c r="U20" s="170"/>
      <c r="V20" s="170"/>
      <c r="W20" s="171"/>
      <c r="X20" s="166"/>
      <c r="Y20" s="167"/>
      <c r="Z20" s="168"/>
      <c r="AA20" s="52"/>
      <c r="AB20" s="20"/>
      <c r="AC20" s="175"/>
      <c r="AD20" s="176"/>
      <c r="AE20" s="158"/>
      <c r="AF20" s="159"/>
      <c r="AG20" s="177"/>
      <c r="AH20" s="178"/>
      <c r="AI20" s="5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50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</row>
    <row r="21" spans="1:63" ht="15" customHeight="1" x14ac:dyDescent="0.2">
      <c r="A21" s="39" t="e">
        <f t="shared" si="1"/>
        <v>#REF!</v>
      </c>
      <c r="B21" s="8" t="e">
        <f>IF(OR(C21=0,COUNTIF($C$15:$C20,C21)&gt;0),B20,B20+1)</f>
        <v>#REF!</v>
      </c>
      <c r="C21" s="15">
        <f>IF(H21=[3]Спр!$A$47,CONCATENATE(E21,J21),0)</f>
        <v>0</v>
      </c>
      <c r="D21" s="21" t="str">
        <f t="shared" si="2"/>
        <v/>
      </c>
      <c r="E21" s="215"/>
      <c r="F21" s="216"/>
      <c r="G21" s="217"/>
      <c r="H21" s="179"/>
      <c r="I21" s="180"/>
      <c r="J21" s="169"/>
      <c r="K21" s="170"/>
      <c r="L21" s="170"/>
      <c r="M21" s="170"/>
      <c r="N21" s="171"/>
      <c r="O21" s="169"/>
      <c r="P21" s="170"/>
      <c r="Q21" s="170"/>
      <c r="R21" s="170"/>
      <c r="S21" s="171"/>
      <c r="T21" s="169"/>
      <c r="U21" s="170"/>
      <c r="V21" s="170"/>
      <c r="W21" s="171"/>
      <c r="X21" s="166"/>
      <c r="Y21" s="167"/>
      <c r="Z21" s="168"/>
      <c r="AA21" s="52"/>
      <c r="AB21" s="20"/>
      <c r="AC21" s="175"/>
      <c r="AD21" s="176"/>
      <c r="AE21" s="158"/>
      <c r="AF21" s="159"/>
      <c r="AG21" s="177"/>
      <c r="AH21" s="178"/>
      <c r="AI21" s="5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50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</row>
    <row r="22" spans="1:63" ht="15" customHeight="1" x14ac:dyDescent="0.2">
      <c r="A22" s="39" t="e">
        <f t="shared" si="1"/>
        <v>#REF!</v>
      </c>
      <c r="B22" s="8" t="e">
        <f>IF(OR(C22=0,COUNTIF($C$15:$C21,C22)&gt;0),B21,B21+1)</f>
        <v>#REF!</v>
      </c>
      <c r="C22" s="15">
        <f>IF(H22=[3]Спр!$A$47,CONCATENATE(E22,J22),0)</f>
        <v>0</v>
      </c>
      <c r="D22" s="21" t="str">
        <f t="shared" si="2"/>
        <v/>
      </c>
      <c r="E22" s="215"/>
      <c r="F22" s="216"/>
      <c r="G22" s="217"/>
      <c r="H22" s="179"/>
      <c r="I22" s="180"/>
      <c r="J22" s="169"/>
      <c r="K22" s="170"/>
      <c r="L22" s="170"/>
      <c r="M22" s="170"/>
      <c r="N22" s="171"/>
      <c r="O22" s="169"/>
      <c r="P22" s="170"/>
      <c r="Q22" s="170"/>
      <c r="R22" s="170"/>
      <c r="S22" s="171"/>
      <c r="T22" s="169"/>
      <c r="U22" s="170"/>
      <c r="V22" s="170"/>
      <c r="W22" s="171"/>
      <c r="X22" s="166"/>
      <c r="Y22" s="167"/>
      <c r="Z22" s="168"/>
      <c r="AA22" s="52"/>
      <c r="AB22" s="20"/>
      <c r="AC22" s="175"/>
      <c r="AD22" s="176"/>
      <c r="AE22" s="158"/>
      <c r="AF22" s="159"/>
      <c r="AG22" s="177"/>
      <c r="AH22" s="178"/>
      <c r="AI22" s="5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50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</row>
    <row r="23" spans="1:63" ht="15" customHeight="1" x14ac:dyDescent="0.2">
      <c r="A23" s="39" t="e">
        <f t="shared" si="1"/>
        <v>#REF!</v>
      </c>
      <c r="B23" s="8" t="e">
        <f>IF(OR(C23=0,COUNTIF($C$15:$C22,C23)&gt;0),B22,B22+1)</f>
        <v>#REF!</v>
      </c>
      <c r="C23" s="15">
        <f>IF(H23=[3]Спр!$A$47,CONCATENATE(E23,J23),0)</f>
        <v>0</v>
      </c>
      <c r="D23" s="21" t="str">
        <f t="shared" si="2"/>
        <v/>
      </c>
      <c r="E23" s="215"/>
      <c r="F23" s="216"/>
      <c r="G23" s="217"/>
      <c r="H23" s="179"/>
      <c r="I23" s="180"/>
      <c r="J23" s="169"/>
      <c r="K23" s="170"/>
      <c r="L23" s="170"/>
      <c r="M23" s="170"/>
      <c r="N23" s="171"/>
      <c r="O23" s="169"/>
      <c r="P23" s="170"/>
      <c r="Q23" s="170"/>
      <c r="R23" s="170"/>
      <c r="S23" s="171"/>
      <c r="T23" s="169"/>
      <c r="U23" s="170"/>
      <c r="V23" s="170"/>
      <c r="W23" s="171"/>
      <c r="X23" s="166"/>
      <c r="Y23" s="167"/>
      <c r="Z23" s="168"/>
      <c r="AA23" s="52"/>
      <c r="AB23" s="20"/>
      <c r="AC23" s="175"/>
      <c r="AD23" s="176"/>
      <c r="AE23" s="158"/>
      <c r="AF23" s="159"/>
      <c r="AG23" s="177"/>
      <c r="AH23" s="178"/>
      <c r="AI23" s="5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50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</row>
    <row r="24" spans="1:63" ht="15" customHeight="1" x14ac:dyDescent="0.2">
      <c r="A24" s="39" t="e">
        <f t="shared" si="1"/>
        <v>#REF!</v>
      </c>
      <c r="B24" s="8" t="e">
        <f>IF(OR(C24=0,COUNTIF($C$15:$C23,C24)&gt;0),B23,B23+1)</f>
        <v>#REF!</v>
      </c>
      <c r="C24" s="15">
        <f>IF(H24=[3]Спр!$A$47,CONCATENATE(E24,J24),0)</f>
        <v>0</v>
      </c>
      <c r="D24" s="21" t="str">
        <f t="shared" si="2"/>
        <v/>
      </c>
      <c r="E24" s="215"/>
      <c r="F24" s="216"/>
      <c r="G24" s="217"/>
      <c r="H24" s="179"/>
      <c r="I24" s="180"/>
      <c r="J24" s="169"/>
      <c r="K24" s="170"/>
      <c r="L24" s="170"/>
      <c r="M24" s="170"/>
      <c r="N24" s="171"/>
      <c r="O24" s="169"/>
      <c r="P24" s="170"/>
      <c r="Q24" s="170"/>
      <c r="R24" s="170"/>
      <c r="S24" s="171"/>
      <c r="T24" s="169"/>
      <c r="U24" s="170"/>
      <c r="V24" s="170"/>
      <c r="W24" s="171"/>
      <c r="X24" s="166"/>
      <c r="Y24" s="167"/>
      <c r="Z24" s="168"/>
      <c r="AA24" s="52"/>
      <c r="AB24" s="20"/>
      <c r="AC24" s="175"/>
      <c r="AD24" s="176"/>
      <c r="AE24" s="158"/>
      <c r="AF24" s="159"/>
      <c r="AG24" s="177"/>
      <c r="AH24" s="178"/>
      <c r="AI24" s="5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50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</row>
    <row r="25" spans="1:63" ht="15" customHeight="1" x14ac:dyDescent="0.2">
      <c r="A25" s="39" t="e">
        <f t="shared" si="1"/>
        <v>#REF!</v>
      </c>
      <c r="B25" s="8" t="e">
        <f>IF(OR(C25=0,COUNTIF($C$15:$C24,C25)&gt;0),B24,B24+1)</f>
        <v>#REF!</v>
      </c>
      <c r="C25" s="15">
        <f>IF(H25=[3]Спр!$A$47,CONCATENATE(E25,J25),0)</f>
        <v>0</v>
      </c>
      <c r="D25" s="21" t="str">
        <f t="shared" si="2"/>
        <v/>
      </c>
      <c r="E25" s="215"/>
      <c r="F25" s="216"/>
      <c r="G25" s="217"/>
      <c r="H25" s="179"/>
      <c r="I25" s="180"/>
      <c r="J25" s="169"/>
      <c r="K25" s="170"/>
      <c r="L25" s="170"/>
      <c r="M25" s="170"/>
      <c r="N25" s="171"/>
      <c r="O25" s="169"/>
      <c r="P25" s="170"/>
      <c r="Q25" s="170"/>
      <c r="R25" s="170"/>
      <c r="S25" s="171"/>
      <c r="T25" s="169"/>
      <c r="U25" s="170"/>
      <c r="V25" s="170"/>
      <c r="W25" s="171"/>
      <c r="X25" s="166"/>
      <c r="Y25" s="167"/>
      <c r="Z25" s="168"/>
      <c r="AA25" s="52"/>
      <c r="AB25" s="20"/>
      <c r="AC25" s="175"/>
      <c r="AD25" s="176"/>
      <c r="AE25" s="158"/>
      <c r="AF25" s="159"/>
      <c r="AG25" s="177"/>
      <c r="AH25" s="178"/>
      <c r="AI25" s="5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50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</row>
    <row r="26" spans="1:63" ht="15" customHeight="1" x14ac:dyDescent="0.2">
      <c r="A26" s="39" t="e">
        <f t="shared" si="1"/>
        <v>#REF!</v>
      </c>
      <c r="B26" s="8" t="e">
        <f>IF(OR(C26=0,COUNTIF($C$15:$C25,C26)&gt;0),B25,B25+1)</f>
        <v>#REF!</v>
      </c>
      <c r="C26" s="15">
        <f>IF(H26=[3]Спр!$A$47,CONCATENATE(E26,J26),0)</f>
        <v>0</v>
      </c>
      <c r="D26" s="21" t="str">
        <f t="shared" si="2"/>
        <v/>
      </c>
      <c r="E26" s="215"/>
      <c r="F26" s="216"/>
      <c r="G26" s="217"/>
      <c r="H26" s="179"/>
      <c r="I26" s="180"/>
      <c r="J26" s="169"/>
      <c r="K26" s="170"/>
      <c r="L26" s="170"/>
      <c r="M26" s="170"/>
      <c r="N26" s="171"/>
      <c r="O26" s="169"/>
      <c r="P26" s="170"/>
      <c r="Q26" s="170"/>
      <c r="R26" s="170"/>
      <c r="S26" s="171"/>
      <c r="T26" s="169"/>
      <c r="U26" s="170"/>
      <c r="V26" s="170"/>
      <c r="W26" s="171"/>
      <c r="X26" s="166"/>
      <c r="Y26" s="167"/>
      <c r="Z26" s="168"/>
      <c r="AA26" s="52"/>
      <c r="AB26" s="20"/>
      <c r="AC26" s="175"/>
      <c r="AD26" s="176"/>
      <c r="AE26" s="158"/>
      <c r="AF26" s="159"/>
      <c r="AG26" s="177"/>
      <c r="AH26" s="178"/>
      <c r="AI26" s="5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50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</row>
    <row r="27" spans="1:63" ht="15" customHeight="1" x14ac:dyDescent="0.2">
      <c r="A27" s="39" t="e">
        <f t="shared" si="1"/>
        <v>#REF!</v>
      </c>
      <c r="B27" s="8" t="e">
        <f>IF(OR(C27=0,COUNTIF($C$15:$C26,C27)&gt;0),B26,B26+1)</f>
        <v>#REF!</v>
      </c>
      <c r="C27" s="15">
        <f>IF(H27=[3]Спр!$A$47,CONCATENATE(E27,J27),0)</f>
        <v>0</v>
      </c>
      <c r="D27" s="21" t="str">
        <f t="shared" si="2"/>
        <v/>
      </c>
      <c r="E27" s="215"/>
      <c r="F27" s="216"/>
      <c r="G27" s="217"/>
      <c r="H27" s="179"/>
      <c r="I27" s="180"/>
      <c r="J27" s="169"/>
      <c r="K27" s="170"/>
      <c r="L27" s="170"/>
      <c r="M27" s="170"/>
      <c r="N27" s="171"/>
      <c r="O27" s="169"/>
      <c r="P27" s="170"/>
      <c r="Q27" s="170"/>
      <c r="R27" s="170"/>
      <c r="S27" s="171"/>
      <c r="T27" s="169"/>
      <c r="U27" s="170"/>
      <c r="V27" s="170"/>
      <c r="W27" s="171"/>
      <c r="X27" s="166"/>
      <c r="Y27" s="167"/>
      <c r="Z27" s="168"/>
      <c r="AA27" s="52"/>
      <c r="AB27" s="20"/>
      <c r="AC27" s="175"/>
      <c r="AD27" s="176"/>
      <c r="AE27" s="158"/>
      <c r="AF27" s="159"/>
      <c r="AG27" s="177"/>
      <c r="AH27" s="178"/>
      <c r="AI27" s="5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50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</row>
    <row r="28" spans="1:63" ht="15" customHeight="1" x14ac:dyDescent="0.2">
      <c r="A28" s="39" t="e">
        <f t="shared" si="1"/>
        <v>#REF!</v>
      </c>
      <c r="B28" s="8" t="e">
        <f>IF(OR(C28=0,COUNTIF($C$15:$C27,C28)&gt;0),B27,B27+1)</f>
        <v>#REF!</v>
      </c>
      <c r="C28" s="15">
        <f>IF(H28=[3]Спр!$A$47,CONCATENATE(E28,J28),0)</f>
        <v>0</v>
      </c>
      <c r="D28" s="21" t="str">
        <f t="shared" si="2"/>
        <v/>
      </c>
      <c r="E28" s="215"/>
      <c r="F28" s="216"/>
      <c r="G28" s="217"/>
      <c r="H28" s="179"/>
      <c r="I28" s="180"/>
      <c r="J28" s="169"/>
      <c r="K28" s="170"/>
      <c r="L28" s="170"/>
      <c r="M28" s="170"/>
      <c r="N28" s="171"/>
      <c r="O28" s="169"/>
      <c r="P28" s="170"/>
      <c r="Q28" s="170"/>
      <c r="R28" s="170"/>
      <c r="S28" s="171"/>
      <c r="T28" s="169"/>
      <c r="U28" s="170"/>
      <c r="V28" s="170"/>
      <c r="W28" s="171"/>
      <c r="X28" s="166"/>
      <c r="Y28" s="167"/>
      <c r="Z28" s="168"/>
      <c r="AA28" s="52"/>
      <c r="AB28" s="20"/>
      <c r="AC28" s="175"/>
      <c r="AD28" s="176"/>
      <c r="AE28" s="158"/>
      <c r="AF28" s="159"/>
      <c r="AG28" s="177"/>
      <c r="AH28" s="178"/>
      <c r="AI28" s="5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50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</row>
    <row r="29" spans="1:63" ht="15" customHeight="1" x14ac:dyDescent="0.2">
      <c r="A29" s="40" t="e">
        <f t="shared" si="1"/>
        <v>#REF!</v>
      </c>
      <c r="B29" s="9" t="e">
        <f>IF(OR(C29=0,COUNTIF($C$15:$C28,C29)&gt;0),B28,B28+1)</f>
        <v>#REF!</v>
      </c>
      <c r="C29" s="16">
        <f>IF(H29=[3]Спр!$A$47,CONCATENATE(E29,J29),0)</f>
        <v>0</v>
      </c>
      <c r="D29" s="21" t="str">
        <f t="shared" si="2"/>
        <v/>
      </c>
      <c r="E29" s="215"/>
      <c r="F29" s="216"/>
      <c r="G29" s="217"/>
      <c r="H29" s="179"/>
      <c r="I29" s="180"/>
      <c r="J29" s="169"/>
      <c r="K29" s="170"/>
      <c r="L29" s="170"/>
      <c r="M29" s="170"/>
      <c r="N29" s="171"/>
      <c r="O29" s="169"/>
      <c r="P29" s="170"/>
      <c r="Q29" s="170"/>
      <c r="R29" s="170"/>
      <c r="S29" s="171"/>
      <c r="T29" s="169"/>
      <c r="U29" s="170"/>
      <c r="V29" s="170"/>
      <c r="W29" s="171"/>
      <c r="X29" s="166"/>
      <c r="Y29" s="167"/>
      <c r="Z29" s="168"/>
      <c r="AA29" s="52"/>
      <c r="AB29" s="20"/>
      <c r="AC29" s="175"/>
      <c r="AD29" s="176"/>
      <c r="AE29" s="158"/>
      <c r="AF29" s="159"/>
      <c r="AG29" s="177"/>
      <c r="AH29" s="178"/>
      <c r="AI29" s="5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50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</row>
    <row r="30" spans="1:63" ht="12" customHeight="1" x14ac:dyDescent="0.2">
      <c r="D30" s="13"/>
      <c r="E30" s="13"/>
      <c r="F30" s="13"/>
      <c r="G30" s="13"/>
      <c r="H30" s="13"/>
      <c r="I30" s="13"/>
      <c r="J30" s="13"/>
      <c r="K30" s="13"/>
      <c r="L30" s="13"/>
      <c r="M30" s="181" t="s">
        <v>0</v>
      </c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53"/>
      <c r="AB30" s="54"/>
      <c r="AC30" s="160">
        <f>SUM(AC17:AD29)</f>
        <v>50</v>
      </c>
      <c r="AD30" s="161"/>
      <c r="AE30" s="162">
        <f>SUM(AE17:AF29)</f>
        <v>6</v>
      </c>
      <c r="AF30" s="163"/>
      <c r="AG30" s="164">
        <f>SUM(AG17:AH29)</f>
        <v>50000</v>
      </c>
      <c r="AH30" s="165"/>
      <c r="AI30" s="13"/>
    </row>
    <row r="31" spans="1:63" ht="6" customHeight="1" x14ac:dyDescent="0.2">
      <c r="D31" s="13"/>
      <c r="E31" s="13"/>
      <c r="F31" s="13"/>
      <c r="G31" s="13"/>
      <c r="H31" s="13"/>
      <c r="I31" s="13"/>
      <c r="J31" s="13"/>
      <c r="K31" s="13"/>
      <c r="L31" s="1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4"/>
      <c r="AC31" s="55"/>
      <c r="AD31" s="55"/>
      <c r="AE31" s="56"/>
      <c r="AF31" s="56"/>
      <c r="AG31" s="57"/>
      <c r="AH31" s="57"/>
      <c r="AI31" s="13"/>
    </row>
    <row r="32" spans="1:63" ht="82.5" customHeight="1" x14ac:dyDescent="0.2">
      <c r="D32" s="13"/>
      <c r="E32" s="172" t="s">
        <v>121</v>
      </c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4"/>
      <c r="AI32" s="13"/>
    </row>
    <row r="33" spans="4:35" ht="15" customHeight="1" x14ac:dyDescent="0.2">
      <c r="D33" s="13"/>
      <c r="E33" s="13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13"/>
    </row>
    <row r="34" spans="4:35" ht="12" customHeight="1" x14ac:dyDescent="0.2">
      <c r="D34" s="22" t="s">
        <v>62</v>
      </c>
      <c r="E34" s="22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13"/>
    </row>
    <row r="35" spans="4:35" ht="12" customHeight="1" x14ac:dyDescent="0.2"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</row>
    <row r="36" spans="4:35" ht="12" customHeight="1" x14ac:dyDescent="0.2"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 t="s">
        <v>63</v>
      </c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</row>
  </sheetData>
  <sheetProtection selectLockedCells="1"/>
  <mergeCells count="150">
    <mergeCell ref="E26:G26"/>
    <mergeCell ref="E27:G27"/>
    <mergeCell ref="E28:G28"/>
    <mergeCell ref="E29:G29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D5:AH5"/>
    <mergeCell ref="D6:K6"/>
    <mergeCell ref="L6:AH6"/>
    <mergeCell ref="AG2:AH2"/>
    <mergeCell ref="AD3:AH3"/>
    <mergeCell ref="AD4:AH4"/>
    <mergeCell ref="D7:K7"/>
    <mergeCell ref="L7:AH7"/>
    <mergeCell ref="D8:AH8"/>
    <mergeCell ref="AG19:AH19"/>
    <mergeCell ref="AC17:AD17"/>
    <mergeCell ref="AE17:AF17"/>
    <mergeCell ref="X20:Z20"/>
    <mergeCell ref="D9:K9"/>
    <mergeCell ref="L9:AH9"/>
    <mergeCell ref="D10:K10"/>
    <mergeCell ref="L10:AH10"/>
    <mergeCell ref="D11:K11"/>
    <mergeCell ref="L11:AH11"/>
    <mergeCell ref="D12:AH12"/>
    <mergeCell ref="D13:K13"/>
    <mergeCell ref="L13:AH13"/>
    <mergeCell ref="D14:AH14"/>
    <mergeCell ref="O15:S15"/>
    <mergeCell ref="T15:W15"/>
    <mergeCell ref="X15:Z15"/>
    <mergeCell ref="J15:N15"/>
    <mergeCell ref="D15:G15"/>
    <mergeCell ref="H15:I15"/>
    <mergeCell ref="AG15:AH15"/>
    <mergeCell ref="AG20:AH20"/>
    <mergeCell ref="J17:N17"/>
    <mergeCell ref="O17:S17"/>
    <mergeCell ref="H26:I26"/>
    <mergeCell ref="H25:I25"/>
    <mergeCell ref="H17:I17"/>
    <mergeCell ref="H18:I18"/>
    <mergeCell ref="J19:N19"/>
    <mergeCell ref="O19:S19"/>
    <mergeCell ref="J18:N18"/>
    <mergeCell ref="O18:S18"/>
    <mergeCell ref="H21:I21"/>
    <mergeCell ref="J21:N21"/>
    <mergeCell ref="O21:S21"/>
    <mergeCell ref="J22:N22"/>
    <mergeCell ref="O22:S22"/>
    <mergeCell ref="J25:N25"/>
    <mergeCell ref="O25:S25"/>
    <mergeCell ref="H22:I22"/>
    <mergeCell ref="H19:I19"/>
    <mergeCell ref="H20:I20"/>
    <mergeCell ref="J23:N23"/>
    <mergeCell ref="O23:S23"/>
    <mergeCell ref="T23:W23"/>
    <mergeCell ref="X23:Z23"/>
    <mergeCell ref="J24:N24"/>
    <mergeCell ref="O24:S24"/>
    <mergeCell ref="T24:W24"/>
    <mergeCell ref="X24:Z24"/>
    <mergeCell ref="H24:I24"/>
    <mergeCell ref="H23:I23"/>
    <mergeCell ref="AC15:AD15"/>
    <mergeCell ref="J20:N20"/>
    <mergeCell ref="O20:S20"/>
    <mergeCell ref="AE15:AF15"/>
    <mergeCell ref="AG17:AH17"/>
    <mergeCell ref="AC18:AD18"/>
    <mergeCell ref="AE18:AF18"/>
    <mergeCell ref="AG18:AH18"/>
    <mergeCell ref="T25:W25"/>
    <mergeCell ref="X25:Z25"/>
    <mergeCell ref="X22:Z22"/>
    <mergeCell ref="AC22:AD22"/>
    <mergeCell ref="AE22:AF22"/>
    <mergeCell ref="AG22:AH22"/>
    <mergeCell ref="T17:W17"/>
    <mergeCell ref="X17:Z17"/>
    <mergeCell ref="T19:W19"/>
    <mergeCell ref="X19:Z19"/>
    <mergeCell ref="T18:W18"/>
    <mergeCell ref="X18:Z18"/>
    <mergeCell ref="T20:W20"/>
    <mergeCell ref="T21:W21"/>
    <mergeCell ref="X21:Z21"/>
    <mergeCell ref="T22:W22"/>
    <mergeCell ref="AC19:AD19"/>
    <mergeCell ref="AE19:AF19"/>
    <mergeCell ref="AC23:AD23"/>
    <mergeCell ref="AE23:AF23"/>
    <mergeCell ref="AG23:AH23"/>
    <mergeCell ref="AE20:AF20"/>
    <mergeCell ref="AG24:AH24"/>
    <mergeCell ref="AG28:AH28"/>
    <mergeCell ref="AC25:AD25"/>
    <mergeCell ref="AE25:AF25"/>
    <mergeCell ref="AG25:AH25"/>
    <mergeCell ref="AC26:AD26"/>
    <mergeCell ref="AE26:AF26"/>
    <mergeCell ref="AG26:AH26"/>
    <mergeCell ref="AC20:AD20"/>
    <mergeCell ref="AC24:AD24"/>
    <mergeCell ref="AC21:AD21"/>
    <mergeCell ref="AE21:AF21"/>
    <mergeCell ref="AG21:AH21"/>
    <mergeCell ref="E32:AH32"/>
    <mergeCell ref="AC27:AD27"/>
    <mergeCell ref="AE27:AF27"/>
    <mergeCell ref="AG27:AH27"/>
    <mergeCell ref="AC28:AD28"/>
    <mergeCell ref="AE28:AF28"/>
    <mergeCell ref="J28:N28"/>
    <mergeCell ref="O28:S28"/>
    <mergeCell ref="T28:W28"/>
    <mergeCell ref="X28:Z28"/>
    <mergeCell ref="H27:I27"/>
    <mergeCell ref="H28:I28"/>
    <mergeCell ref="H29:I29"/>
    <mergeCell ref="M30:Z30"/>
    <mergeCell ref="J29:N29"/>
    <mergeCell ref="O29:S29"/>
    <mergeCell ref="T29:W29"/>
    <mergeCell ref="X27:Z27"/>
    <mergeCell ref="X29:Z29"/>
    <mergeCell ref="J27:N27"/>
    <mergeCell ref="O27:S27"/>
    <mergeCell ref="T27:W27"/>
    <mergeCell ref="AG29:AH29"/>
    <mergeCell ref="AC29:AD29"/>
    <mergeCell ref="AE29:AF29"/>
    <mergeCell ref="AE24:AF24"/>
    <mergeCell ref="AC30:AD30"/>
    <mergeCell ref="AE30:AF30"/>
    <mergeCell ref="AG30:AH30"/>
    <mergeCell ref="X26:Z26"/>
    <mergeCell ref="J26:N26"/>
    <mergeCell ref="O26:S26"/>
    <mergeCell ref="T26:W26"/>
  </mergeCells>
  <conditionalFormatting sqref="AB27:AB29 AB17:AB21">
    <cfRule type="cellIs" dxfId="15" priority="53" stopIfTrue="1" operator="equal">
      <formula>0</formula>
    </cfRule>
    <cfRule type="cellIs" dxfId="14" priority="54" stopIfTrue="1" operator="equal">
      <formula>1</formula>
    </cfRule>
  </conditionalFormatting>
  <conditionalFormatting sqref="AB22:AB26">
    <cfRule type="cellIs" dxfId="13" priority="50" stopIfTrue="1" operator="equal">
      <formula>0</formula>
    </cfRule>
    <cfRule type="cellIs" dxfId="12" priority="51" stopIfTrue="1" operator="equal">
      <formula>1</formula>
    </cfRule>
  </conditionalFormatting>
  <conditionalFormatting sqref="AG2:AH2 AD3:AH4 L6:AH7 L9:AH11">
    <cfRule type="cellIs" dxfId="11" priority="49" stopIfTrue="1" operator="equal">
      <formula>0</formula>
    </cfRule>
  </conditionalFormatting>
  <conditionalFormatting sqref="T17:W28">
    <cfRule type="expression" dxfId="10" priority="35" stopIfTrue="1">
      <formula>AND(O17&gt;0,T17=0)</formula>
    </cfRule>
  </conditionalFormatting>
  <conditionalFormatting sqref="H17:I28">
    <cfRule type="expression" dxfId="9" priority="34" stopIfTrue="1">
      <formula>AND(E17&lt;&gt;0,H17=0)</formula>
    </cfRule>
  </conditionalFormatting>
  <conditionalFormatting sqref="O17:S28">
    <cfRule type="expression" dxfId="8" priority="33" stopIfTrue="1">
      <formula>AND(J17&lt;&gt;0,O17=0)</formula>
    </cfRule>
  </conditionalFormatting>
  <conditionalFormatting sqref="J17:N28">
    <cfRule type="expression" dxfId="7" priority="32" stopIfTrue="1">
      <formula>AND(H17&lt;&gt;0,J17=0)</formula>
    </cfRule>
  </conditionalFormatting>
  <conditionalFormatting sqref="T29:W29">
    <cfRule type="expression" dxfId="6" priority="31" stopIfTrue="1">
      <formula>AND(O29&gt;0,T29=0)</formula>
    </cfRule>
  </conditionalFormatting>
  <conditionalFormatting sqref="H29:I29">
    <cfRule type="expression" dxfId="5" priority="30" stopIfTrue="1">
      <formula>AND(E29&lt;&gt;0,H29=0)</formula>
    </cfRule>
  </conditionalFormatting>
  <conditionalFormatting sqref="O29:S29">
    <cfRule type="expression" dxfId="4" priority="29" stopIfTrue="1">
      <formula>AND(J29&lt;&gt;0,O29=0)</formula>
    </cfRule>
  </conditionalFormatting>
  <conditionalFormatting sqref="J29:N29">
    <cfRule type="expression" dxfId="3" priority="28" stopIfTrue="1">
      <formula>AND(H29&lt;&gt;0,J29=0)</formula>
    </cfRule>
  </conditionalFormatting>
  <conditionalFormatting sqref="AA17:AA29">
    <cfRule type="expression" dxfId="2" priority="17" stopIfTrue="1">
      <formula>AND(O17&gt;0,AA17=0)</formula>
    </cfRule>
    <cfRule type="expression" dxfId="1" priority="18" stopIfTrue="1">
      <formula>AA17="да"</formula>
    </cfRule>
  </conditionalFormatting>
  <conditionalFormatting sqref="J17:N17">
    <cfRule type="expression" dxfId="0" priority="1" stopIfTrue="1">
      <formula>AND(H17&lt;&gt;0,J17=0)</formula>
    </cfRule>
  </conditionalFormatting>
  <dataValidations count="4">
    <dataValidation type="list" allowBlank="1" showInputMessage="1" showErrorMessage="1" sqref="E17:E29" xr:uid="{00000000-0002-0000-0100-000000000000}">
      <formula1>Куда_везем</formula1>
    </dataValidation>
    <dataValidation type="list" allowBlank="1" showInputMessage="1" showErrorMessage="1" prompt="Пожалуйста, выберите населенный пункт из списка, нажав на значок справа от ячейки." sqref="L9:AH9" xr:uid="{00000000-0002-0000-0100-000001000000}">
      <formula1>Откуда</formula1>
    </dataValidation>
    <dataValidation type="list" allowBlank="1" showInputMessage="1" showErrorMessage="1" sqref="H17:I29" xr:uid="{00000000-0002-0000-0100-000002000000}">
      <formula1>Тип_доставки</formula1>
    </dataValidation>
    <dataValidation type="list" allowBlank="1" showInputMessage="1" showErrorMessage="1" sqref="AA17:AA29" xr:uid="{00000000-0002-0000-0100-000003000000}">
      <formula1>ПРР1</formula1>
    </dataValidation>
  </dataValidations>
  <pageMargins left="0.19685039370078741" right="0.19685039370078741" top="0.39370078740157483" bottom="0.39370078740157483" header="0.31496062992125984" footer="0.31496062992125984"/>
  <pageSetup paperSize="9" scale="12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29" r:id="rId4" name="Button 909">
              <controlPr defaultSize="0" print="0" autoFill="0" autoPict="0" macro="[0]!Макрос7">
                <anchor moveWithCells="1" sizeWithCells="1">
                  <from>
                    <xdr:col>49</xdr:col>
                    <xdr:colOff>95250</xdr:colOff>
                    <xdr:row>0</xdr:row>
                    <xdr:rowOff>95250</xdr:rowOff>
                  </from>
                  <to>
                    <xdr:col>55</xdr:col>
                    <xdr:colOff>85725</xdr:colOff>
                    <xdr:row>2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B101"/>
  <sheetViews>
    <sheetView topLeftCell="A61" workbookViewId="0">
      <selection activeCell="C87" sqref="C87"/>
    </sheetView>
  </sheetViews>
  <sheetFormatPr defaultRowHeight="15" x14ac:dyDescent="0.25"/>
  <cols>
    <col min="1" max="1" width="33.42578125" customWidth="1"/>
    <col min="2" max="2" width="24.28515625" customWidth="1"/>
    <col min="9" max="9" width="15" customWidth="1"/>
    <col min="10" max="10" width="13.42578125" customWidth="1"/>
  </cols>
  <sheetData>
    <row r="1" spans="1:2" x14ac:dyDescent="0.25">
      <c r="A1" t="s">
        <v>17</v>
      </c>
      <c r="B1" t="s">
        <v>18</v>
      </c>
    </row>
    <row r="2" spans="1:2" x14ac:dyDescent="0.25">
      <c r="A2" s="3" t="s">
        <v>16</v>
      </c>
      <c r="B2" s="3" t="s">
        <v>19</v>
      </c>
    </row>
    <row r="3" spans="1:2" x14ac:dyDescent="0.25">
      <c r="A3" s="3" t="s">
        <v>19</v>
      </c>
      <c r="B3" s="3" t="s">
        <v>20</v>
      </c>
    </row>
    <row r="4" spans="1:2" x14ac:dyDescent="0.25">
      <c r="A4" s="3" t="s">
        <v>20</v>
      </c>
      <c r="B4" s="3" t="s">
        <v>15</v>
      </c>
    </row>
    <row r="5" spans="1:2" x14ac:dyDescent="0.25">
      <c r="A5" s="3" t="s">
        <v>15</v>
      </c>
      <c r="B5" s="3" t="s">
        <v>21</v>
      </c>
    </row>
    <row r="6" spans="1:2" x14ac:dyDescent="0.25">
      <c r="A6" s="3" t="s">
        <v>21</v>
      </c>
      <c r="B6" s="3" t="s">
        <v>22</v>
      </c>
    </row>
    <row r="7" spans="1:2" x14ac:dyDescent="0.25">
      <c r="A7" s="3" t="s">
        <v>22</v>
      </c>
      <c r="B7" s="3" t="s">
        <v>23</v>
      </c>
    </row>
    <row r="8" spans="1:2" x14ac:dyDescent="0.25">
      <c r="A8" s="3" t="s">
        <v>23</v>
      </c>
      <c r="B8" s="3" t="s">
        <v>25</v>
      </c>
    </row>
    <row r="9" spans="1:2" x14ac:dyDescent="0.25">
      <c r="A9" s="3" t="s">
        <v>24</v>
      </c>
      <c r="B9" s="3" t="s">
        <v>26</v>
      </c>
    </row>
    <row r="10" spans="1:2" x14ac:dyDescent="0.25">
      <c r="A10" s="3" t="s">
        <v>25</v>
      </c>
      <c r="B10" s="3" t="s">
        <v>28</v>
      </c>
    </row>
    <row r="11" spans="1:2" x14ac:dyDescent="0.25">
      <c r="A11" s="3" t="s">
        <v>26</v>
      </c>
      <c r="B11" s="3" t="s">
        <v>29</v>
      </c>
    </row>
    <row r="12" spans="1:2" x14ac:dyDescent="0.25">
      <c r="A12" s="3" t="s">
        <v>27</v>
      </c>
      <c r="B12" s="3" t="s">
        <v>14</v>
      </c>
    </row>
    <row r="13" spans="1:2" x14ac:dyDescent="0.25">
      <c r="A13" s="3" t="s">
        <v>12</v>
      </c>
      <c r="B13" s="3" t="s">
        <v>30</v>
      </c>
    </row>
    <row r="14" spans="1:2" x14ac:dyDescent="0.25">
      <c r="A14" s="3" t="s">
        <v>28</v>
      </c>
      <c r="B14" s="3" t="s">
        <v>31</v>
      </c>
    </row>
    <row r="15" spans="1:2" x14ac:dyDescent="0.25">
      <c r="A15" s="3" t="s">
        <v>29</v>
      </c>
      <c r="B15" s="3" t="s">
        <v>32</v>
      </c>
    </row>
    <row r="16" spans="1:2" s="12" customFormat="1" x14ac:dyDescent="0.25">
      <c r="A16" s="11" t="s">
        <v>14</v>
      </c>
      <c r="B16" s="11" t="s">
        <v>33</v>
      </c>
    </row>
    <row r="17" spans="1:2" x14ac:dyDescent="0.25">
      <c r="A17" s="3" t="s">
        <v>30</v>
      </c>
      <c r="B17" s="3" t="s">
        <v>34</v>
      </c>
    </row>
    <row r="18" spans="1:2" x14ac:dyDescent="0.25">
      <c r="A18" s="3" t="s">
        <v>31</v>
      </c>
      <c r="B18" s="3" t="s">
        <v>10</v>
      </c>
    </row>
    <row r="19" spans="1:2" s="12" customFormat="1" x14ac:dyDescent="0.25">
      <c r="A19" s="61" t="s">
        <v>103</v>
      </c>
      <c r="B19" s="11" t="s">
        <v>35</v>
      </c>
    </row>
    <row r="20" spans="1:2" x14ac:dyDescent="0.25">
      <c r="A20" s="3" t="s">
        <v>32</v>
      </c>
      <c r="B20" s="11" t="s">
        <v>37</v>
      </c>
    </row>
    <row r="21" spans="1:2" x14ac:dyDescent="0.25">
      <c r="A21" s="3" t="s">
        <v>33</v>
      </c>
      <c r="B21" s="11" t="s">
        <v>38</v>
      </c>
    </row>
    <row r="22" spans="1:2" x14ac:dyDescent="0.25">
      <c r="A22" s="3" t="s">
        <v>34</v>
      </c>
      <c r="B22" s="11" t="s">
        <v>11</v>
      </c>
    </row>
    <row r="23" spans="1:2" x14ac:dyDescent="0.25">
      <c r="A23" s="3" t="s">
        <v>10</v>
      </c>
      <c r="B23" s="11" t="s">
        <v>41</v>
      </c>
    </row>
    <row r="24" spans="1:2" x14ac:dyDescent="0.25">
      <c r="A24" s="3" t="s">
        <v>35</v>
      </c>
      <c r="B24" s="11" t="s">
        <v>116</v>
      </c>
    </row>
    <row r="25" spans="1:2" x14ac:dyDescent="0.25">
      <c r="A25" s="3" t="s">
        <v>36</v>
      </c>
      <c r="B25" s="11" t="s">
        <v>43</v>
      </c>
    </row>
    <row r="26" spans="1:2" x14ac:dyDescent="0.25">
      <c r="A26" s="3" t="s">
        <v>37</v>
      </c>
      <c r="B26" s="11" t="s">
        <v>45</v>
      </c>
    </row>
    <row r="27" spans="1:2" x14ac:dyDescent="0.25">
      <c r="A27" s="3" t="s">
        <v>38</v>
      </c>
      <c r="B27" s="11" t="s">
        <v>46</v>
      </c>
    </row>
    <row r="28" spans="1:2" x14ac:dyDescent="0.25">
      <c r="A28" s="3" t="s">
        <v>11</v>
      </c>
      <c r="B28" s="11" t="s">
        <v>47</v>
      </c>
    </row>
    <row r="29" spans="1:2" x14ac:dyDescent="0.25">
      <c r="A29" s="3" t="s">
        <v>39</v>
      </c>
      <c r="B29" s="11" t="s">
        <v>73</v>
      </c>
    </row>
    <row r="30" spans="1:2" s="12" customFormat="1" x14ac:dyDescent="0.25">
      <c r="A30" s="11" t="s">
        <v>108</v>
      </c>
      <c r="B30" s="11" t="s">
        <v>51</v>
      </c>
    </row>
    <row r="31" spans="1:2" x14ac:dyDescent="0.25">
      <c r="A31" s="3" t="s">
        <v>40</v>
      </c>
      <c r="B31" s="11"/>
    </row>
    <row r="32" spans="1:2" x14ac:dyDescent="0.25">
      <c r="A32" s="3" t="s">
        <v>41</v>
      </c>
      <c r="B32" s="11"/>
    </row>
    <row r="33" spans="1:2" x14ac:dyDescent="0.25">
      <c r="A33" s="3" t="s">
        <v>42</v>
      </c>
      <c r="B33" s="3"/>
    </row>
    <row r="34" spans="1:2" s="12" customFormat="1" x14ac:dyDescent="0.25">
      <c r="A34" s="11" t="s">
        <v>106</v>
      </c>
      <c r="B34" s="11"/>
    </row>
    <row r="35" spans="1:2" x14ac:dyDescent="0.25">
      <c r="A35" s="3" t="s">
        <v>43</v>
      </c>
      <c r="B35" s="3"/>
    </row>
    <row r="36" spans="1:2" s="12" customFormat="1" x14ac:dyDescent="0.25">
      <c r="A36" s="11" t="s">
        <v>102</v>
      </c>
      <c r="B36" s="11"/>
    </row>
    <row r="37" spans="1:2" s="12" customFormat="1" x14ac:dyDescent="0.25">
      <c r="A37" s="11" t="s">
        <v>109</v>
      </c>
      <c r="B37" s="11"/>
    </row>
    <row r="38" spans="1:2" x14ac:dyDescent="0.25">
      <c r="A38" s="11" t="s">
        <v>116</v>
      </c>
      <c r="B38" s="3"/>
    </row>
    <row r="39" spans="1:2" x14ac:dyDescent="0.25">
      <c r="A39" s="3" t="s">
        <v>44</v>
      </c>
      <c r="B39" s="3"/>
    </row>
    <row r="40" spans="1:2" x14ac:dyDescent="0.25">
      <c r="A40" s="3" t="s">
        <v>45</v>
      </c>
      <c r="B40" s="3"/>
    </row>
    <row r="41" spans="1:2" x14ac:dyDescent="0.25">
      <c r="A41" s="3" t="s">
        <v>46</v>
      </c>
      <c r="B41" s="3"/>
    </row>
    <row r="42" spans="1:2" x14ac:dyDescent="0.25">
      <c r="A42" s="3" t="s">
        <v>47</v>
      </c>
      <c r="B42" s="3"/>
    </row>
    <row r="43" spans="1:2" x14ac:dyDescent="0.25">
      <c r="A43" s="11" t="s">
        <v>107</v>
      </c>
      <c r="B43" s="3"/>
    </row>
    <row r="44" spans="1:2" x14ac:dyDescent="0.25">
      <c r="A44" s="3" t="s">
        <v>73</v>
      </c>
      <c r="B44" s="3"/>
    </row>
    <row r="45" spans="1:2" x14ac:dyDescent="0.25">
      <c r="A45" s="3" t="s">
        <v>48</v>
      </c>
      <c r="B45" s="3"/>
    </row>
    <row r="46" spans="1:2" s="12" customFormat="1" x14ac:dyDescent="0.25">
      <c r="A46" s="3" t="s">
        <v>13</v>
      </c>
      <c r="B46" s="11"/>
    </row>
    <row r="47" spans="1:2" s="12" customFormat="1" x14ac:dyDescent="0.25">
      <c r="A47" s="3" t="s">
        <v>74</v>
      </c>
      <c r="B47" s="11"/>
    </row>
    <row r="48" spans="1:2" x14ac:dyDescent="0.25">
      <c r="A48" s="11" t="s">
        <v>111</v>
      </c>
      <c r="B48" s="3"/>
    </row>
    <row r="49" spans="1:2" x14ac:dyDescent="0.25">
      <c r="A49" s="11" t="s">
        <v>105</v>
      </c>
      <c r="B49" s="3"/>
    </row>
    <row r="50" spans="1:2" x14ac:dyDescent="0.25">
      <c r="A50" s="3" t="s">
        <v>49</v>
      </c>
      <c r="B50" s="3"/>
    </row>
    <row r="51" spans="1:2" x14ac:dyDescent="0.25">
      <c r="A51" s="3" t="s">
        <v>50</v>
      </c>
      <c r="B51" s="11"/>
    </row>
    <row r="52" spans="1:2" s="12" customFormat="1" x14ac:dyDescent="0.25">
      <c r="A52" s="3" t="s">
        <v>51</v>
      </c>
    </row>
    <row r="56" spans="1:2" x14ac:dyDescent="0.25">
      <c r="A56" s="28" t="s">
        <v>57</v>
      </c>
    </row>
    <row r="57" spans="1:2" x14ac:dyDescent="0.25">
      <c r="A57" s="11" t="s">
        <v>117</v>
      </c>
    </row>
    <row r="58" spans="1:2" x14ac:dyDescent="0.25">
      <c r="A58" s="11" t="s">
        <v>118</v>
      </c>
    </row>
    <row r="61" spans="1:2" x14ac:dyDescent="0.25">
      <c r="A61" s="27" t="s">
        <v>64</v>
      </c>
    </row>
    <row r="62" spans="1:2" x14ac:dyDescent="0.25">
      <c r="A62" s="24" t="s">
        <v>65</v>
      </c>
    </row>
    <row r="63" spans="1:2" s="12" customFormat="1" x14ac:dyDescent="0.25">
      <c r="A63" s="25" t="s">
        <v>66</v>
      </c>
    </row>
    <row r="64" spans="1:2" x14ac:dyDescent="0.25">
      <c r="A64" s="25" t="s">
        <v>95</v>
      </c>
    </row>
    <row r="65" spans="1:1" x14ac:dyDescent="0.25">
      <c r="A65" s="26" t="s">
        <v>67</v>
      </c>
    </row>
    <row r="68" spans="1:1" x14ac:dyDescent="0.25">
      <c r="A68" s="27" t="s">
        <v>68</v>
      </c>
    </row>
    <row r="69" spans="1:1" x14ac:dyDescent="0.25">
      <c r="A69" s="11" t="s">
        <v>69</v>
      </c>
    </row>
    <row r="70" spans="1:1" x14ac:dyDescent="0.25">
      <c r="A70" s="11" t="s">
        <v>70</v>
      </c>
    </row>
    <row r="71" spans="1:1" x14ac:dyDescent="0.25">
      <c r="A71" s="11" t="s">
        <v>71</v>
      </c>
    </row>
    <row r="74" spans="1:1" x14ac:dyDescent="0.25">
      <c r="A74" s="28" t="s">
        <v>75</v>
      </c>
    </row>
    <row r="75" spans="1:1" s="12" customFormat="1" x14ac:dyDescent="0.25">
      <c r="A75" s="11" t="s">
        <v>72</v>
      </c>
    </row>
    <row r="76" spans="1:1" x14ac:dyDescent="0.25">
      <c r="A76" s="11" t="s">
        <v>93</v>
      </c>
    </row>
    <row r="77" spans="1:1" x14ac:dyDescent="0.25">
      <c r="A77" s="11" t="s">
        <v>96</v>
      </c>
    </row>
    <row r="79" spans="1:1" x14ac:dyDescent="0.25">
      <c r="A79" s="33" t="s">
        <v>87</v>
      </c>
    </row>
    <row r="80" spans="1:1" x14ac:dyDescent="0.25">
      <c r="A80" s="32" t="s">
        <v>84</v>
      </c>
    </row>
    <row r="81" spans="1:2" x14ac:dyDescent="0.25">
      <c r="A81" s="32" t="s">
        <v>10</v>
      </c>
    </row>
    <row r="82" spans="1:2" x14ac:dyDescent="0.25">
      <c r="A82" s="32" t="s">
        <v>85</v>
      </c>
    </row>
    <row r="83" spans="1:2" x14ac:dyDescent="0.25">
      <c r="A83" s="32" t="s">
        <v>86</v>
      </c>
    </row>
    <row r="86" spans="1:2" x14ac:dyDescent="0.25">
      <c r="A86" s="33" t="s">
        <v>90</v>
      </c>
    </row>
    <row r="87" spans="1:2" x14ac:dyDescent="0.25">
      <c r="A87" s="32" t="s">
        <v>92</v>
      </c>
    </row>
    <row r="88" spans="1:2" x14ac:dyDescent="0.25">
      <c r="A88" s="32" t="s">
        <v>91</v>
      </c>
    </row>
    <row r="89" spans="1:2" x14ac:dyDescent="0.25">
      <c r="B89" s="12"/>
    </row>
    <row r="90" spans="1:2" x14ac:dyDescent="0.25">
      <c r="A90" s="33" t="s">
        <v>94</v>
      </c>
      <c r="B90" s="12"/>
    </row>
    <row r="91" spans="1:2" x14ac:dyDescent="0.25">
      <c r="A91" s="32" t="s">
        <v>97</v>
      </c>
      <c r="B91" s="11"/>
    </row>
    <row r="92" spans="1:2" s="12" customFormat="1" x14ac:dyDescent="0.25">
      <c r="A92" s="32" t="s">
        <v>119</v>
      </c>
      <c r="B92" s="30"/>
    </row>
    <row r="93" spans="1:2" s="12" customFormat="1" x14ac:dyDescent="0.25">
      <c r="A93" s="32" t="s">
        <v>58</v>
      </c>
      <c r="B93" s="30"/>
    </row>
    <row r="94" spans="1:2" x14ac:dyDescent="0.25">
      <c r="A94" s="32" t="s">
        <v>120</v>
      </c>
      <c r="B94" s="12"/>
    </row>
    <row r="95" spans="1:2" x14ac:dyDescent="0.25">
      <c r="A95" s="12"/>
      <c r="B95" s="12"/>
    </row>
    <row r="96" spans="1:2" x14ac:dyDescent="0.25">
      <c r="A96" s="12" t="s">
        <v>70</v>
      </c>
      <c r="B96" s="12"/>
    </row>
    <row r="97" spans="1:2" x14ac:dyDescent="0.25">
      <c r="A97" s="12"/>
      <c r="B97" s="12"/>
    </row>
    <row r="98" spans="1:2" x14ac:dyDescent="0.25">
      <c r="A98" s="12"/>
      <c r="B98" s="60"/>
    </row>
    <row r="99" spans="1:2" x14ac:dyDescent="0.25">
      <c r="A99" s="60"/>
      <c r="B99" s="11" t="s">
        <v>99</v>
      </c>
    </row>
    <row r="100" spans="1:2" x14ac:dyDescent="0.25">
      <c r="A100" s="11" t="s">
        <v>98</v>
      </c>
      <c r="B100" s="11" t="s">
        <v>101</v>
      </c>
    </row>
    <row r="101" spans="1:2" x14ac:dyDescent="0.25">
      <c r="A101" s="11" t="s">
        <v>100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9</vt:i4>
      </vt:variant>
    </vt:vector>
  </HeadingPairs>
  <TitlesOfParts>
    <vt:vector size="12" baseType="lpstr">
      <vt:lpstr>Ярлык</vt:lpstr>
      <vt:lpstr>Заявка</vt:lpstr>
      <vt:lpstr>Спр</vt:lpstr>
      <vt:lpstr>да</vt:lpstr>
      <vt:lpstr>Куда_везем</vt:lpstr>
      <vt:lpstr>Заявка!Область_печати</vt:lpstr>
      <vt:lpstr>Ярлык!Область_печати</vt:lpstr>
      <vt:lpstr>Откуда</vt:lpstr>
      <vt:lpstr>ПРР1</vt:lpstr>
      <vt:lpstr>Заявка!Тип_доставки</vt:lpstr>
      <vt:lpstr>Тип_печати</vt:lpstr>
      <vt:lpstr>упаковка</vt:lpstr>
    </vt:vector>
  </TitlesOfParts>
  <Company>aaa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Шитов</dc:creator>
  <cp:lastModifiedBy>Микушин Алексей Александрович</cp:lastModifiedBy>
  <cp:lastPrinted>2026-03-12T05:12:34Z</cp:lastPrinted>
  <dcterms:created xsi:type="dcterms:W3CDTF">2010-06-07T05:19:46Z</dcterms:created>
  <dcterms:modified xsi:type="dcterms:W3CDTF">2026-03-12T07:05:19Z</dcterms:modified>
</cp:coreProperties>
</file>